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ownloads\"/>
    </mc:Choice>
  </mc:AlternateContent>
  <xr:revisionPtr revIDLastSave="0" documentId="13_ncr:1_{1D8BF91D-CE0F-48B0-B25D-B1BB227390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0" i="1" l="1"/>
  <c r="L509" i="1" l="1"/>
  <c r="L494" i="1"/>
  <c r="L489" i="1"/>
  <c r="L479" i="1"/>
  <c r="L475" i="1"/>
  <c r="L433" i="1"/>
  <c r="L395" i="1"/>
  <c r="L452" i="1"/>
  <c r="L447" i="1"/>
  <c r="L437" i="1"/>
  <c r="L410" i="1"/>
  <c r="L405" i="1"/>
  <c r="L391" i="1"/>
  <c r="L363" i="1"/>
  <c r="L368" i="1"/>
  <c r="L353" i="1"/>
  <c r="L349" i="1"/>
  <c r="L341" i="1"/>
  <c r="L326" i="1"/>
  <c r="L321" i="1"/>
  <c r="L311" i="1"/>
  <c r="L307" i="1"/>
  <c r="L215" i="1"/>
  <c r="L185" i="1"/>
  <c r="L214" i="1"/>
  <c r="L200" i="1"/>
  <c r="L195" i="1"/>
  <c r="L181" i="1"/>
  <c r="L173" i="1"/>
  <c r="L158" i="1"/>
  <c r="L139" i="1"/>
  <c r="L143" i="1"/>
  <c r="L153" i="1"/>
  <c r="L101" i="1"/>
  <c r="L59" i="1"/>
  <c r="L130" i="1" l="1"/>
  <c r="L123" i="1"/>
  <c r="L116" i="1"/>
  <c r="L108" i="1"/>
  <c r="L107" i="1"/>
  <c r="L104" i="1"/>
  <c r="L90" i="1"/>
  <c r="L97" i="1" s="1"/>
  <c r="L74" i="1"/>
  <c r="L66" i="1"/>
  <c r="L65" i="1"/>
  <c r="L69" i="1" s="1"/>
  <c r="L51" i="1"/>
  <c r="L50" i="1"/>
  <c r="L48" i="1"/>
  <c r="L46" i="1"/>
  <c r="L32" i="1"/>
  <c r="L17" i="1"/>
  <c r="L24" i="1"/>
  <c r="L23" i="1"/>
  <c r="L27" i="1" s="1"/>
  <c r="L111" i="1" l="1"/>
  <c r="L55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57" i="1" l="1"/>
  <c r="H299" i="1"/>
  <c r="F299" i="1"/>
  <c r="I257" i="1"/>
  <c r="H551" i="1"/>
  <c r="G131" i="1"/>
  <c r="J257" i="1"/>
  <c r="I551" i="1"/>
  <c r="J551" i="1"/>
  <c r="G215" i="1"/>
  <c r="I215" i="1"/>
  <c r="G299" i="1"/>
  <c r="F593" i="1"/>
  <c r="I299" i="1"/>
  <c r="H593" i="1"/>
  <c r="J299" i="1"/>
  <c r="I593" i="1"/>
  <c r="J593" i="1"/>
  <c r="G257" i="1"/>
  <c r="F551" i="1"/>
  <c r="G551" i="1"/>
  <c r="F509" i="1"/>
  <c r="J509" i="1"/>
  <c r="G509" i="1"/>
  <c r="I509" i="1"/>
  <c r="H509" i="1"/>
  <c r="I467" i="1"/>
  <c r="H467" i="1"/>
  <c r="J467" i="1"/>
  <c r="F467" i="1"/>
  <c r="G467" i="1"/>
  <c r="F425" i="1"/>
  <c r="I425" i="1"/>
  <c r="H425" i="1"/>
  <c r="J425" i="1"/>
  <c r="G425" i="1"/>
  <c r="G383" i="1"/>
  <c r="F383" i="1"/>
  <c r="I383" i="1"/>
  <c r="H383" i="1"/>
  <c r="J383" i="1"/>
  <c r="I341" i="1"/>
  <c r="H341" i="1"/>
  <c r="J341" i="1"/>
  <c r="F341" i="1"/>
  <c r="G341" i="1"/>
  <c r="H215" i="1"/>
  <c r="F215" i="1"/>
  <c r="J215" i="1"/>
  <c r="G173" i="1"/>
  <c r="H173" i="1"/>
  <c r="F173" i="1"/>
  <c r="I173" i="1"/>
  <c r="J173" i="1"/>
  <c r="H131" i="1"/>
  <c r="F131" i="1"/>
  <c r="I131" i="1"/>
  <c r="J131" i="1"/>
  <c r="G89" i="1"/>
  <c r="H89" i="1"/>
  <c r="I89" i="1"/>
  <c r="F89" i="1"/>
  <c r="J89" i="1"/>
  <c r="H47" i="1"/>
  <c r="G47" i="1"/>
  <c r="F47" i="1"/>
  <c r="J47" i="1"/>
  <c r="I47" i="1"/>
  <c r="J594" i="1" l="1"/>
  <c r="G594" i="1"/>
  <c r="H594" i="1"/>
  <c r="F594" i="1"/>
  <c r="I594" i="1"/>
  <c r="L131" i="1"/>
  <c r="L291" i="1"/>
  <c r="L81" i="1"/>
  <c r="L382" i="1"/>
  <c r="L39" i="1"/>
  <c r="L459" i="1"/>
  <c r="L333" i="1"/>
  <c r="L340" i="1"/>
  <c r="L551" i="1"/>
  <c r="L521" i="1"/>
  <c r="L585" i="1"/>
  <c r="L249" i="1"/>
  <c r="L424" i="1"/>
  <c r="L417" i="1"/>
  <c r="L298" i="1"/>
  <c r="L550" i="1"/>
  <c r="L592" i="1"/>
  <c r="L207" i="1"/>
  <c r="L466" i="1"/>
  <c r="L172" i="1"/>
  <c r="L508" i="1"/>
  <c r="L284" i="1"/>
  <c r="L279" i="1"/>
  <c r="L578" i="1"/>
  <c r="L573" i="1"/>
  <c r="L227" i="1"/>
  <c r="L257" i="1"/>
  <c r="L594" i="1"/>
  <c r="L256" i="1"/>
  <c r="L269" i="1"/>
  <c r="L299" i="1"/>
  <c r="L88" i="1"/>
  <c r="L531" i="1"/>
  <c r="L536" i="1"/>
  <c r="L543" i="1"/>
  <c r="L242" i="1"/>
  <c r="L237" i="1"/>
  <c r="L563" i="1"/>
  <c r="L593" i="1"/>
  <c r="L165" i="1"/>
  <c r="L501" i="1"/>
  <c r="L375" i="1"/>
</calcChain>
</file>

<file path=xl/sharedStrings.xml><?xml version="1.0" encoding="utf-8"?>
<sst xmlns="http://schemas.openxmlformats.org/spreadsheetml/2006/main" count="641" uniqueCount="125">
  <si>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</si>
  <si>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</si>
  <si>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</si>
  <si>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</si>
  <si>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</si>
  <si>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</si>
  <si>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</si>
  <si>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</si>
  <si>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</si>
  <si>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</si>
  <si>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</si>
  <si>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</si>
  <si>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</si>
  <si>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</si>
  <si>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</si>
  <si>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</si>
  <si>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</si>
  <si>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</si>
  <si>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</si>
  <si>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</si>
  <si>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</si>
  <si>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</si>
  <si>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</si>
  <si>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</si>
  <si>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</si>
  <si>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</si>
  <si>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</si>
  <si>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</si>
  <si>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</si>
  <si>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</si>
  <si>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</si>
  <si>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</si>
  <si>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</si>
  <si>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</si>
  <si>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</si>
  <si>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</si>
  <si>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</si>
  <si>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</si>
  <si>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</si>
  <si>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</si>
  <si>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</si>
  <si>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</si>
  <si>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</si>
  <si>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</si>
  <si>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</si>
  <si>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</si>
  <si>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И.Н.Дейкова</t>
  </si>
  <si>
    <t>Каша геркулесовая на сгущенном молоке с маслом</t>
  </si>
  <si>
    <t>Бутерброд с сыром</t>
  </si>
  <si>
    <t>Какао на сгущенном молоке</t>
  </si>
  <si>
    <t>Яйцо вареное</t>
  </si>
  <si>
    <t>Сок ф/р</t>
  </si>
  <si>
    <t>Печенье</t>
  </si>
  <si>
    <t>Салат из свеклы с чесноком с р.м</t>
  </si>
  <si>
    <t>Щи из св. капусты со сметаной</t>
  </si>
  <si>
    <t>Котлеты, рубленные из кур, запеченные с соусом молочным</t>
  </si>
  <si>
    <t>Макароны отварные с маслом</t>
  </si>
  <si>
    <t>Компот из кураги с вит «С»</t>
  </si>
  <si>
    <t>Яблоко</t>
  </si>
  <si>
    <t>Хлеб ржаной</t>
  </si>
  <si>
    <t>Хлеб пшеничный</t>
  </si>
  <si>
    <t>Запеканка творожная соус молочный</t>
  </si>
  <si>
    <t>Какао с молоком</t>
  </si>
  <si>
    <t xml:space="preserve">Бутерброд с маслом </t>
  </si>
  <si>
    <t>Ряженка</t>
  </si>
  <si>
    <t>Салат из св. огурцов с р.м</t>
  </si>
  <si>
    <t>Суп картофельный с бобовыми (горох) с гренками пшеничными на бульоне</t>
  </si>
  <si>
    <t>Котлета натуральная</t>
  </si>
  <si>
    <t>Капуста тушенная</t>
  </si>
  <si>
    <t>Сок фруктовый</t>
  </si>
  <si>
    <t>Апельсин</t>
  </si>
  <si>
    <t>Каша манная молочная с маслом и сахаром</t>
  </si>
  <si>
    <t>Бутерброд с джемом</t>
  </si>
  <si>
    <t>Кофейный напиток с молоком</t>
  </si>
  <si>
    <t>Ватрушка с творогом</t>
  </si>
  <si>
    <t>Йогурт</t>
  </si>
  <si>
    <t>Салат из св.помидор и огурцов с р.м</t>
  </si>
  <si>
    <t>Борщ с капустой и картофелем на м/к бульоне со сметаной</t>
  </si>
  <si>
    <t>Плов из говядины</t>
  </si>
  <si>
    <t>Кисель из сока ф/р</t>
  </si>
  <si>
    <t>Каша пшеничная молочная с маслом</t>
  </si>
  <si>
    <t xml:space="preserve">Бутерброд с маслом  </t>
  </si>
  <si>
    <t>Чай с лимоном</t>
  </si>
  <si>
    <t>Молоко кипяченое</t>
  </si>
  <si>
    <t>Конфеты</t>
  </si>
  <si>
    <t>Винегрет овощной c р.м</t>
  </si>
  <si>
    <t>Рассольник «Ленинградский» на говяжем бульоне со сметаной</t>
  </si>
  <si>
    <t>Рыбная котлета</t>
  </si>
  <si>
    <t>Картофельное пюре</t>
  </si>
  <si>
    <t>Мандарин</t>
  </si>
  <si>
    <t>Рыба запеченная в омлете</t>
  </si>
  <si>
    <t xml:space="preserve">Бутерброд с сыром </t>
  </si>
  <si>
    <t>Вафли</t>
  </si>
  <si>
    <t xml:space="preserve">Груши </t>
  </si>
  <si>
    <t xml:space="preserve">Салат картофельный с кукурузой и морковью  </t>
  </si>
  <si>
    <t>Суп картофельный макаронный на м/к бульоне</t>
  </si>
  <si>
    <t>Рагу из птицы по домашнему с овощами</t>
  </si>
  <si>
    <t>Каша пшенная молочная с маслом</t>
  </si>
  <si>
    <t>Какао с молоком сгущенным</t>
  </si>
  <si>
    <t>Салат из свежих огурцов с растительным маслом</t>
  </si>
  <si>
    <t>Суп из свежих овощей на мясо костном бульоне со сметаной</t>
  </si>
  <si>
    <t xml:space="preserve">Котлеты, рубленные из кур, запеченные с соусом молочным </t>
  </si>
  <si>
    <t>Каша рассыпчатая гречневая с маслом</t>
  </si>
  <si>
    <t>Компот из яблок и лимона</t>
  </si>
  <si>
    <t>Пудинг творожный с молочным соусом</t>
  </si>
  <si>
    <t>Чай с молоком</t>
  </si>
  <si>
    <t>Кефир</t>
  </si>
  <si>
    <t>Груша</t>
  </si>
  <si>
    <t>Салат из моркови с изюмом с р.м</t>
  </si>
  <si>
    <t>Рассольник ленинградский на бульоне, со сметаной</t>
  </si>
  <si>
    <t>Каша пшеничная с маслом</t>
  </si>
  <si>
    <t>Булочка «Веснушка»</t>
  </si>
  <si>
    <t>Винегрет овощной с сельдью с р.м</t>
  </si>
  <si>
    <t>Суп картофельный с макаронными изделиями на говяж.бульоне</t>
  </si>
  <si>
    <t>Ленивые голубцы с говядины</t>
  </si>
  <si>
    <t>Компот с курагой вит «С»</t>
  </si>
  <si>
    <t>Лапшевник с творогом</t>
  </si>
  <si>
    <t>Конфеты шоколадные</t>
  </si>
  <si>
    <t>Салат из сырых овощей с р.м</t>
  </si>
  <si>
    <t>Щи из св. капусты с карт. на бульоне мясо-костном со сметаной</t>
  </si>
  <si>
    <t>Котлеты рыбные</t>
  </si>
  <si>
    <t xml:space="preserve">Сок фруктовый  </t>
  </si>
  <si>
    <t>Салат «Сезонный» с р.м</t>
  </si>
  <si>
    <t>Борщ с капустой и картофелем на курином бульоне со сметаной</t>
  </si>
  <si>
    <t>Плов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</si>
</sst>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2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79" sqref="N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3" t="s">
        <v>16</v>
      </c>
      <c r="G1" s="2" t="s">
        <v>17</v>
      </c>
      <c r="H1" s="70" t="s">
        <v>45</v>
      </c>
      <c r="I1" s="70"/>
      <c r="J1" s="70"/>
      <c r="K1" s="70"/>
    </row>
    <row r="2" spans="1:12" ht="18" x14ac:dyDescent="0.2">
      <c r="A2" s="43" t="s">
        <v>6</v>
      </c>
      <c r="C2" s="2"/>
      <c r="G2" s="2" t="s">
        <v>18</v>
      </c>
      <c r="H2" s="70" t="s">
        <v>46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150</v>
      </c>
      <c r="G6" s="48">
        <v>7.16</v>
      </c>
      <c r="H6" s="48">
        <v>8.48</v>
      </c>
      <c r="I6" s="48">
        <v>29.14</v>
      </c>
      <c r="J6" s="48">
        <v>221.6</v>
      </c>
      <c r="K6" s="49">
        <v>66</v>
      </c>
      <c r="L6" s="48">
        <v>21.59</v>
      </c>
    </row>
    <row r="7" spans="1:12" ht="15" x14ac:dyDescent="0.25">
      <c r="A7" s="25"/>
      <c r="B7" s="16"/>
      <c r="C7" s="11"/>
      <c r="D7" s="6"/>
      <c r="E7" s="50" t="s">
        <v>50</v>
      </c>
      <c r="F7" s="51">
        <v>40</v>
      </c>
      <c r="G7" s="51">
        <v>5.0999999999999996</v>
      </c>
      <c r="H7" s="51">
        <v>4.5999999999999996</v>
      </c>
      <c r="I7" s="51">
        <v>0.3</v>
      </c>
      <c r="J7" s="51">
        <v>63</v>
      </c>
      <c r="K7" s="52">
        <v>46</v>
      </c>
      <c r="L7" s="59">
        <v>10</v>
      </c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180</v>
      </c>
      <c r="G8" s="51">
        <v>3.2</v>
      </c>
      <c r="H8" s="51">
        <v>3.6</v>
      </c>
      <c r="I8" s="51">
        <v>19.2</v>
      </c>
      <c r="J8" s="51">
        <v>122</v>
      </c>
      <c r="K8" s="52">
        <v>132</v>
      </c>
      <c r="L8" s="51">
        <v>12.58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60</v>
      </c>
      <c r="G9" s="51">
        <v>5.8</v>
      </c>
      <c r="H9" s="51">
        <v>8.3000000000000007</v>
      </c>
      <c r="I9" s="51">
        <v>14.83</v>
      </c>
      <c r="J9" s="51">
        <v>157</v>
      </c>
      <c r="K9" s="52">
        <v>2</v>
      </c>
      <c r="L9" s="51">
        <v>13.24</v>
      </c>
    </row>
    <row r="10" spans="1:12" ht="15" x14ac:dyDescent="0.25">
      <c r="A10" s="25"/>
      <c r="B10" s="16"/>
      <c r="C10" s="11"/>
      <c r="D10" s="7" t="s">
        <v>24</v>
      </c>
      <c r="E10" s="50" t="s">
        <v>58</v>
      </c>
      <c r="F10" s="51">
        <v>100</v>
      </c>
      <c r="G10" s="51">
        <v>0.6</v>
      </c>
      <c r="H10" s="51">
        <v>0.6</v>
      </c>
      <c r="I10" s="51">
        <v>14.7</v>
      </c>
      <c r="J10" s="51">
        <v>70.5</v>
      </c>
      <c r="K10" s="52"/>
      <c r="L10" s="51">
        <f>0.13*100</f>
        <v>13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530</v>
      </c>
      <c r="G13" s="21">
        <f t="shared" ref="G13:J13" si="0">SUM(G6:G12)</f>
        <v>21.860000000000003</v>
      </c>
      <c r="H13" s="21">
        <f t="shared" si="0"/>
        <v>25.580000000000002</v>
      </c>
      <c r="I13" s="21">
        <f t="shared" si="0"/>
        <v>78.17</v>
      </c>
      <c r="J13" s="21">
        <f t="shared" si="0"/>
        <v>634.1</v>
      </c>
      <c r="K13" s="27"/>
      <c r="L13" s="21">
        <f t="shared" ref="L13" si="1">SUM(L6:L12)</f>
        <v>70.41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51</v>
      </c>
      <c r="F15" s="51">
        <v>180</v>
      </c>
      <c r="G15" s="51">
        <v>0.8</v>
      </c>
      <c r="H15" s="51">
        <v>0</v>
      </c>
      <c r="I15" s="51">
        <v>19.600000000000001</v>
      </c>
      <c r="J15" s="51">
        <v>220</v>
      </c>
      <c r="K15" s="52"/>
      <c r="L15" s="59">
        <v>14</v>
      </c>
    </row>
    <row r="16" spans="1:12" ht="15" x14ac:dyDescent="0.25">
      <c r="A16" s="25"/>
      <c r="B16" s="16"/>
      <c r="C16" s="11"/>
      <c r="D16" s="6"/>
      <c r="E16" s="50" t="s">
        <v>52</v>
      </c>
      <c r="F16" s="51">
        <v>30</v>
      </c>
      <c r="G16" s="51">
        <v>1.86</v>
      </c>
      <c r="H16" s="51">
        <v>5.4</v>
      </c>
      <c r="I16" s="51">
        <v>20.61</v>
      </c>
      <c r="J16" s="51">
        <v>138.6</v>
      </c>
      <c r="K16" s="52">
        <v>148</v>
      </c>
      <c r="L16" s="51">
        <v>3.75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210</v>
      </c>
      <c r="G17" s="21">
        <f t="shared" ref="G17:J17" si="2">SUM(G14:G16)</f>
        <v>2.66</v>
      </c>
      <c r="H17" s="21">
        <f t="shared" si="2"/>
        <v>5.4</v>
      </c>
      <c r="I17" s="21">
        <f t="shared" si="2"/>
        <v>40.21</v>
      </c>
      <c r="J17" s="21">
        <f t="shared" si="2"/>
        <v>358.6</v>
      </c>
      <c r="K17" s="27"/>
      <c r="L17" s="60">
        <f>SUM(L14:L16)</f>
        <v>17.75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53</v>
      </c>
      <c r="F18" s="51">
        <v>60</v>
      </c>
      <c r="G18" s="51">
        <v>0.84</v>
      </c>
      <c r="H18" s="51">
        <v>3.66</v>
      </c>
      <c r="I18" s="51">
        <v>4.5</v>
      </c>
      <c r="J18" s="51">
        <v>54.6</v>
      </c>
      <c r="K18" s="52">
        <v>7</v>
      </c>
      <c r="L18" s="51">
        <v>10.25</v>
      </c>
    </row>
    <row r="19" spans="1:12" ht="15" x14ac:dyDescent="0.25">
      <c r="A19" s="25"/>
      <c r="B19" s="16"/>
      <c r="C19" s="11"/>
      <c r="D19" s="7" t="s">
        <v>28</v>
      </c>
      <c r="E19" s="50" t="s">
        <v>54</v>
      </c>
      <c r="F19" s="51">
        <v>200</v>
      </c>
      <c r="G19" s="51">
        <v>1.5</v>
      </c>
      <c r="H19" s="51">
        <v>4.5</v>
      </c>
      <c r="I19" s="51">
        <v>3.8</v>
      </c>
      <c r="J19" s="51">
        <v>61.75</v>
      </c>
      <c r="K19" s="52">
        <v>30</v>
      </c>
      <c r="L19" s="51">
        <v>26.57</v>
      </c>
    </row>
    <row r="20" spans="1:12" ht="25.5" x14ac:dyDescent="0.25">
      <c r="A20" s="25"/>
      <c r="B20" s="16"/>
      <c r="C20" s="11"/>
      <c r="D20" s="7" t="s">
        <v>29</v>
      </c>
      <c r="E20" s="50" t="s">
        <v>55</v>
      </c>
      <c r="F20" s="51">
        <v>100</v>
      </c>
      <c r="G20" s="51">
        <v>12.1</v>
      </c>
      <c r="H20" s="51">
        <v>9.6999999999999993</v>
      </c>
      <c r="I20" s="51">
        <v>9.8000000000000007</v>
      </c>
      <c r="J20" s="51">
        <v>175</v>
      </c>
      <c r="K20" s="52">
        <v>113</v>
      </c>
      <c r="L20" s="51">
        <v>35.049999999999997</v>
      </c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150</v>
      </c>
      <c r="G21" s="51">
        <v>5.55</v>
      </c>
      <c r="H21" s="51">
        <v>4.95</v>
      </c>
      <c r="I21" s="51">
        <v>29.55</v>
      </c>
      <c r="J21" s="51">
        <v>184.5</v>
      </c>
      <c r="K21" s="52">
        <v>70</v>
      </c>
      <c r="L21" s="51">
        <v>8.9499999999999993</v>
      </c>
    </row>
    <row r="22" spans="1:12" ht="15" x14ac:dyDescent="0.25">
      <c r="A22" s="25"/>
      <c r="B22" s="16"/>
      <c r="C22" s="11"/>
      <c r="D22" s="7" t="s">
        <v>31</v>
      </c>
      <c r="E22" s="50" t="s">
        <v>57</v>
      </c>
      <c r="F22" s="51">
        <v>180</v>
      </c>
      <c r="G22" s="51">
        <v>0.6</v>
      </c>
      <c r="H22" s="51">
        <v>0.1</v>
      </c>
      <c r="I22" s="51">
        <v>20.100000000000001</v>
      </c>
      <c r="J22" s="51">
        <v>84</v>
      </c>
      <c r="K22" s="52">
        <v>121</v>
      </c>
      <c r="L22" s="51">
        <v>6.78</v>
      </c>
    </row>
    <row r="23" spans="1:12" ht="15" x14ac:dyDescent="0.25">
      <c r="A23" s="25"/>
      <c r="B23" s="16"/>
      <c r="C23" s="11"/>
      <c r="D23" s="7" t="s">
        <v>32</v>
      </c>
      <c r="E23" s="50" t="s">
        <v>59</v>
      </c>
      <c r="F23" s="51">
        <v>30</v>
      </c>
      <c r="G23" s="51">
        <v>2.2799999999999998</v>
      </c>
      <c r="H23" s="51">
        <v>0.24</v>
      </c>
      <c r="I23" s="51">
        <v>14.76</v>
      </c>
      <c r="J23" s="51">
        <v>70.2</v>
      </c>
      <c r="K23" s="52">
        <v>142</v>
      </c>
      <c r="L23" s="59">
        <f>30*0.05</f>
        <v>1.5</v>
      </c>
    </row>
    <row r="24" spans="1:12" ht="15" x14ac:dyDescent="0.25">
      <c r="A24" s="25"/>
      <c r="B24" s="16"/>
      <c r="C24" s="11"/>
      <c r="D24" s="7" t="s">
        <v>33</v>
      </c>
      <c r="E24" s="50" t="s">
        <v>60</v>
      </c>
      <c r="F24" s="51">
        <v>30</v>
      </c>
      <c r="G24" s="51">
        <v>2.4</v>
      </c>
      <c r="H24" s="51">
        <v>0.45</v>
      </c>
      <c r="I24" s="51">
        <v>12.03</v>
      </c>
      <c r="J24" s="51">
        <v>61.8</v>
      </c>
      <c r="K24" s="52">
        <v>143</v>
      </c>
      <c r="L24" s="59">
        <f>30*0.06</f>
        <v>1.7999999999999998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9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3">SUM(G18:G26)</f>
        <v>25.27</v>
      </c>
      <c r="H27" s="21">
        <f t="shared" si="3"/>
        <v>23.599999999999998</v>
      </c>
      <c r="I27" s="21">
        <f t="shared" si="3"/>
        <v>94.54</v>
      </c>
      <c r="J27" s="21">
        <f t="shared" si="3"/>
        <v>691.85</v>
      </c>
      <c r="K27" s="27"/>
      <c r="L27" s="60">
        <f>SUM(L18:L26)</f>
        <v>90.9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60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60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>SUM(L40:L45)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1490</v>
      </c>
      <c r="G47" s="34">
        <f t="shared" ref="G47:J47" si="7">G13+G17+G27+G32+G39+G46</f>
        <v>49.790000000000006</v>
      </c>
      <c r="H47" s="34">
        <f t="shared" si="7"/>
        <v>54.58</v>
      </c>
      <c r="I47" s="34">
        <f t="shared" si="7"/>
        <v>212.92000000000002</v>
      </c>
      <c r="J47" s="34">
        <f t="shared" si="7"/>
        <v>1684.5500000000002</v>
      </c>
      <c r="K47" s="35"/>
      <c r="L47" s="61">
        <v>179.06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61</v>
      </c>
      <c r="F48" s="48">
        <v>150</v>
      </c>
      <c r="G48" s="48">
        <v>15.9</v>
      </c>
      <c r="H48" s="48">
        <v>7.7</v>
      </c>
      <c r="I48" s="48">
        <v>15</v>
      </c>
      <c r="J48" s="48">
        <v>194</v>
      </c>
      <c r="K48" s="49">
        <v>78</v>
      </c>
      <c r="L48" s="48">
        <f>39.64+9.14</f>
        <v>48.78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62</v>
      </c>
      <c r="F50" s="51">
        <v>180</v>
      </c>
      <c r="G50" s="51">
        <v>3.3</v>
      </c>
      <c r="H50" s="51">
        <v>2.9</v>
      </c>
      <c r="I50" s="51">
        <v>13.8</v>
      </c>
      <c r="J50" s="51">
        <v>94</v>
      </c>
      <c r="K50" s="52">
        <v>133</v>
      </c>
      <c r="L50" s="62">
        <f>9.3</f>
        <v>9.3000000000000007</v>
      </c>
    </row>
    <row r="51" spans="1:12" ht="15" x14ac:dyDescent="0.25">
      <c r="A51" s="15"/>
      <c r="B51" s="16"/>
      <c r="C51" s="11"/>
      <c r="D51" s="7" t="s">
        <v>23</v>
      </c>
      <c r="E51" s="50" t="s">
        <v>63</v>
      </c>
      <c r="F51" s="51">
        <v>100</v>
      </c>
      <c r="G51" s="51">
        <v>2.36</v>
      </c>
      <c r="H51" s="51">
        <v>2.36</v>
      </c>
      <c r="I51" s="51">
        <v>7.49</v>
      </c>
      <c r="J51" s="51">
        <v>14.89</v>
      </c>
      <c r="K51" s="52">
        <v>1</v>
      </c>
      <c r="L51" s="51">
        <f>8.86</f>
        <v>8.86</v>
      </c>
    </row>
    <row r="52" spans="1:12" ht="15" x14ac:dyDescent="0.25">
      <c r="A52" s="15"/>
      <c r="B52" s="16"/>
      <c r="C52" s="11"/>
      <c r="D52" s="7" t="s">
        <v>24</v>
      </c>
      <c r="E52" s="50" t="s">
        <v>70</v>
      </c>
      <c r="F52" s="51">
        <v>100</v>
      </c>
      <c r="G52" s="51">
        <v>1</v>
      </c>
      <c r="H52" s="51">
        <v>0</v>
      </c>
      <c r="I52" s="51">
        <v>7</v>
      </c>
      <c r="J52" s="51">
        <v>43</v>
      </c>
      <c r="K52" s="52"/>
      <c r="L52" s="51">
        <v>15.05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530</v>
      </c>
      <c r="G55" s="21">
        <f t="shared" ref="G55" si="8">SUM(G48:G54)</f>
        <v>22.56</v>
      </c>
      <c r="H55" s="21">
        <f t="shared" ref="H55" si="9">SUM(H48:H54)</f>
        <v>12.959999999999999</v>
      </c>
      <c r="I55" s="21">
        <f t="shared" ref="I55" si="10">SUM(I48:I54)</f>
        <v>43.29</v>
      </c>
      <c r="J55" s="21">
        <f t="shared" ref="J55" si="11">SUM(J48:J54)</f>
        <v>345.89</v>
      </c>
      <c r="K55" s="27"/>
      <c r="L55" s="21">
        <f>SUM(L48:L54)</f>
        <v>81.99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 t="s">
        <v>64</v>
      </c>
      <c r="F57" s="51">
        <v>200</v>
      </c>
      <c r="G57" s="51">
        <v>5.8</v>
      </c>
      <c r="H57" s="51">
        <v>5</v>
      </c>
      <c r="I57" s="51">
        <v>8</v>
      </c>
      <c r="J57" s="51">
        <v>100</v>
      </c>
      <c r="K57" s="52">
        <v>123</v>
      </c>
      <c r="L57" s="59">
        <v>18</v>
      </c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2">SUM(G56:G58)</f>
        <v>5.8</v>
      </c>
      <c r="H59" s="21">
        <f t="shared" ref="H59" si="13">SUM(H56:H58)</f>
        <v>5</v>
      </c>
      <c r="I59" s="21">
        <f t="shared" ref="I59" si="14">SUM(I56:I58)</f>
        <v>8</v>
      </c>
      <c r="J59" s="21">
        <f t="shared" ref="J59" si="15">SUM(J56:J58)</f>
        <v>100</v>
      </c>
      <c r="K59" s="27"/>
      <c r="L59" s="60">
        <f>SUM(L56:L58)</f>
        <v>18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65</v>
      </c>
      <c r="F60" s="51">
        <v>60</v>
      </c>
      <c r="G60" s="51">
        <v>0.7</v>
      </c>
      <c r="H60" s="51">
        <v>6</v>
      </c>
      <c r="I60" s="51">
        <v>1.8</v>
      </c>
      <c r="J60" s="51">
        <v>64</v>
      </c>
      <c r="K60" s="52">
        <v>10</v>
      </c>
      <c r="L60" s="51">
        <v>10.14</v>
      </c>
    </row>
    <row r="61" spans="1:12" ht="25.5" x14ac:dyDescent="0.25">
      <c r="A61" s="15"/>
      <c r="B61" s="16"/>
      <c r="C61" s="11"/>
      <c r="D61" s="7" t="s">
        <v>28</v>
      </c>
      <c r="E61" s="50" t="s">
        <v>66</v>
      </c>
      <c r="F61" s="51">
        <v>200</v>
      </c>
      <c r="G61" s="51">
        <v>7.4</v>
      </c>
      <c r="H61" s="51">
        <v>3.27</v>
      </c>
      <c r="I61" s="51">
        <v>15.78</v>
      </c>
      <c r="J61" s="51">
        <v>122.25</v>
      </c>
      <c r="K61" s="52">
        <v>36</v>
      </c>
      <c r="L61" s="51">
        <v>17.350000000000001</v>
      </c>
    </row>
    <row r="62" spans="1:12" ht="15" x14ac:dyDescent="0.25">
      <c r="A62" s="15"/>
      <c r="B62" s="16"/>
      <c r="C62" s="11"/>
      <c r="D62" s="7" t="s">
        <v>29</v>
      </c>
      <c r="E62" s="50" t="s">
        <v>67</v>
      </c>
      <c r="F62" s="51">
        <v>100</v>
      </c>
      <c r="G62" s="51">
        <v>16.5</v>
      </c>
      <c r="H62" s="51">
        <v>24.2</v>
      </c>
      <c r="I62" s="51">
        <v>14.32</v>
      </c>
      <c r="J62" s="51">
        <v>344</v>
      </c>
      <c r="K62" s="52">
        <v>83</v>
      </c>
      <c r="L62" s="51">
        <v>42.63</v>
      </c>
    </row>
    <row r="63" spans="1:12" ht="15" x14ac:dyDescent="0.25">
      <c r="A63" s="15"/>
      <c r="B63" s="16"/>
      <c r="C63" s="11"/>
      <c r="D63" s="7" t="s">
        <v>30</v>
      </c>
      <c r="E63" s="50" t="s">
        <v>68</v>
      </c>
      <c r="F63" s="51">
        <v>150</v>
      </c>
      <c r="G63" s="51">
        <v>3.7</v>
      </c>
      <c r="H63" s="51">
        <v>5.0999999999999996</v>
      </c>
      <c r="I63" s="51">
        <v>11.4</v>
      </c>
      <c r="J63" s="51">
        <v>73.5</v>
      </c>
      <c r="K63" s="52">
        <v>54</v>
      </c>
      <c r="L63" s="51">
        <v>10.23</v>
      </c>
    </row>
    <row r="64" spans="1:12" ht="15" x14ac:dyDescent="0.25">
      <c r="A64" s="15"/>
      <c r="B64" s="16"/>
      <c r="C64" s="11"/>
      <c r="D64" s="7" t="s">
        <v>31</v>
      </c>
      <c r="E64" s="50" t="s">
        <v>69</v>
      </c>
      <c r="F64" s="51">
        <v>180</v>
      </c>
      <c r="G64" s="51">
        <v>0.8</v>
      </c>
      <c r="H64" s="51">
        <v>0</v>
      </c>
      <c r="I64" s="51">
        <v>19.600000000000001</v>
      </c>
      <c r="J64" s="51">
        <v>220</v>
      </c>
      <c r="K64" s="52"/>
      <c r="L64" s="59">
        <v>14</v>
      </c>
    </row>
    <row r="65" spans="1:12" ht="15" x14ac:dyDescent="0.25">
      <c r="A65" s="15"/>
      <c r="B65" s="16"/>
      <c r="C65" s="11"/>
      <c r="D65" s="7" t="s">
        <v>32</v>
      </c>
      <c r="E65" s="50" t="s">
        <v>59</v>
      </c>
      <c r="F65" s="51">
        <v>30</v>
      </c>
      <c r="G65" s="51">
        <v>2.2799999999999998</v>
      </c>
      <c r="H65" s="51">
        <v>0.24</v>
      </c>
      <c r="I65" s="51">
        <v>14.76</v>
      </c>
      <c r="J65" s="51">
        <v>70.2</v>
      </c>
      <c r="K65" s="52">
        <v>142</v>
      </c>
      <c r="L65" s="51">
        <f>0.05*30</f>
        <v>1.5</v>
      </c>
    </row>
    <row r="66" spans="1:12" ht="15" x14ac:dyDescent="0.25">
      <c r="A66" s="15"/>
      <c r="B66" s="16"/>
      <c r="C66" s="11"/>
      <c r="D66" s="7" t="s">
        <v>33</v>
      </c>
      <c r="E66" s="50" t="s">
        <v>60</v>
      </c>
      <c r="F66" s="51">
        <v>30</v>
      </c>
      <c r="G66" s="51">
        <v>2.4</v>
      </c>
      <c r="H66" s="51">
        <v>0.45</v>
      </c>
      <c r="I66" s="51">
        <v>12.03</v>
      </c>
      <c r="J66" s="51">
        <v>61.8</v>
      </c>
      <c r="K66" s="52">
        <v>143</v>
      </c>
      <c r="L66" s="51">
        <f>0.06*30</f>
        <v>1.7999999999999998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750</v>
      </c>
      <c r="G69" s="21">
        <f t="shared" ref="G69" si="16">SUM(G60:G68)</f>
        <v>33.78</v>
      </c>
      <c r="H69" s="21">
        <f t="shared" ref="H69" si="17">SUM(H60:H68)</f>
        <v>39.260000000000005</v>
      </c>
      <c r="I69" s="21">
        <f t="shared" ref="I69" si="18">SUM(I60:I68)</f>
        <v>89.69</v>
      </c>
      <c r="J69" s="21">
        <f t="shared" ref="J69" si="19">SUM(J60:J68)</f>
        <v>955.75</v>
      </c>
      <c r="K69" s="27"/>
      <c r="L69" s="60">
        <f>SUM(L60:L68)</f>
        <v>97.65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60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4">SUM(G75:G80)</f>
        <v>0</v>
      </c>
      <c r="H81" s="21">
        <f t="shared" ref="H81" si="25">SUM(H75:H80)</f>
        <v>0</v>
      </c>
      <c r="I81" s="21">
        <f t="shared" ref="I81" si="26">SUM(I75:I80)</f>
        <v>0</v>
      </c>
      <c r="J81" s="21">
        <f t="shared" ref="J81" si="27">SUM(J75:J80)</f>
        <v>0</v>
      </c>
      <c r="K81" s="27"/>
      <c r="L81" s="60">
        <f t="shared" ref="L81" ca="1" si="28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60">
        <f t="shared" ref="L88" ca="1" si="33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1480</v>
      </c>
      <c r="G89" s="34">
        <f t="shared" ref="G89" si="34">G55+G59+G69+G74+G81+G88</f>
        <v>62.14</v>
      </c>
      <c r="H89" s="34">
        <f t="shared" ref="H89" si="35">H55+H59+H69+H74+H81+H88</f>
        <v>57.220000000000006</v>
      </c>
      <c r="I89" s="34">
        <f t="shared" ref="I89" si="36">I55+I59+I69+I74+I81+I88</f>
        <v>140.97999999999999</v>
      </c>
      <c r="J89" s="34">
        <f t="shared" ref="J89" si="37">J55+J59+J69+J74+J81+J88</f>
        <v>1401.6399999999999</v>
      </c>
      <c r="K89" s="35"/>
      <c r="L89" s="61">
        <v>197.64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71</v>
      </c>
      <c r="F90" s="48">
        <v>205</v>
      </c>
      <c r="G90" s="48">
        <v>6.22</v>
      </c>
      <c r="H90" s="48">
        <v>6.6</v>
      </c>
      <c r="I90" s="48">
        <v>31.24</v>
      </c>
      <c r="J90" s="48">
        <v>209</v>
      </c>
      <c r="K90" s="49">
        <v>67</v>
      </c>
      <c r="L90" s="48">
        <f>13.21+0.08*5</f>
        <v>13.610000000000001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73</v>
      </c>
      <c r="F92" s="51">
        <v>200</v>
      </c>
      <c r="G92" s="51">
        <v>2</v>
      </c>
      <c r="H92" s="51">
        <v>2.5</v>
      </c>
      <c r="I92" s="51">
        <v>13.6</v>
      </c>
      <c r="J92" s="51">
        <v>88</v>
      </c>
      <c r="K92" s="52">
        <v>140</v>
      </c>
      <c r="L92" s="51">
        <v>8.9600000000000009</v>
      </c>
    </row>
    <row r="93" spans="1:12" ht="15" x14ac:dyDescent="0.25">
      <c r="A93" s="25"/>
      <c r="B93" s="16"/>
      <c r="C93" s="11"/>
      <c r="D93" s="7" t="s">
        <v>23</v>
      </c>
      <c r="E93" s="50" t="s">
        <v>72</v>
      </c>
      <c r="F93" s="51">
        <v>100</v>
      </c>
      <c r="G93" s="51">
        <v>2.4</v>
      </c>
      <c r="H93" s="51">
        <v>3.87</v>
      </c>
      <c r="I93" s="51">
        <v>27.83</v>
      </c>
      <c r="J93" s="51">
        <v>156</v>
      </c>
      <c r="K93" s="52">
        <v>3</v>
      </c>
      <c r="L93" s="51">
        <v>9.51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 t="shared" ref="G97" si="38">SUM(G90:G96)</f>
        <v>10.62</v>
      </c>
      <c r="H97" s="21">
        <f t="shared" ref="H97" si="39">SUM(H90:H96)</f>
        <v>12.969999999999999</v>
      </c>
      <c r="I97" s="21">
        <f t="shared" ref="I97" si="40">SUM(I90:I96)</f>
        <v>72.669999999999987</v>
      </c>
      <c r="J97" s="21">
        <f t="shared" ref="J97" si="41">SUM(J90:J96)</f>
        <v>453</v>
      </c>
      <c r="K97" s="27"/>
      <c r="L97" s="21">
        <f>SUM(L90:L96)</f>
        <v>32.08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 t="s">
        <v>74</v>
      </c>
      <c r="F99" s="51">
        <v>60</v>
      </c>
      <c r="G99" s="51">
        <v>7.8</v>
      </c>
      <c r="H99" s="51">
        <v>2.8</v>
      </c>
      <c r="I99" s="51">
        <v>21.7</v>
      </c>
      <c r="J99" s="51">
        <v>144</v>
      </c>
      <c r="K99" s="52">
        <v>135</v>
      </c>
      <c r="L99" s="51">
        <v>19.190000000000001</v>
      </c>
    </row>
    <row r="100" spans="1:12" ht="15" x14ac:dyDescent="0.25">
      <c r="A100" s="25"/>
      <c r="B100" s="16"/>
      <c r="C100" s="11"/>
      <c r="D100" s="6"/>
      <c r="E100" s="50" t="s">
        <v>75</v>
      </c>
      <c r="F100" s="51">
        <v>180</v>
      </c>
      <c r="G100" s="51">
        <v>5.8</v>
      </c>
      <c r="H100" s="51">
        <v>5</v>
      </c>
      <c r="I100" s="51">
        <v>8</v>
      </c>
      <c r="J100" s="51">
        <v>101</v>
      </c>
      <c r="K100" s="52">
        <v>139</v>
      </c>
      <c r="L100" s="51">
        <v>21.55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240</v>
      </c>
      <c r="G101" s="21">
        <f t="shared" ref="G101" si="42">SUM(G98:G100)</f>
        <v>13.6</v>
      </c>
      <c r="H101" s="21">
        <f t="shared" ref="H101" si="43">SUM(H98:H100)</f>
        <v>7.8</v>
      </c>
      <c r="I101" s="21">
        <f t="shared" ref="I101" si="44">SUM(I98:I100)</f>
        <v>29.7</v>
      </c>
      <c r="J101" s="21">
        <f t="shared" ref="J101" si="45">SUM(J98:J100)</f>
        <v>245</v>
      </c>
      <c r="K101" s="27"/>
      <c r="L101" s="21">
        <f>SUM(L98:L100)</f>
        <v>40.74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76</v>
      </c>
      <c r="F102" s="51">
        <v>60</v>
      </c>
      <c r="G102" s="51">
        <v>0.5</v>
      </c>
      <c r="H102" s="51">
        <v>3.05</v>
      </c>
      <c r="I102" s="51">
        <v>1.75</v>
      </c>
      <c r="J102" s="51">
        <v>36.5</v>
      </c>
      <c r="K102" s="52">
        <v>14</v>
      </c>
      <c r="L102" s="51">
        <v>15.73</v>
      </c>
    </row>
    <row r="103" spans="1:12" ht="25.5" x14ac:dyDescent="0.25">
      <c r="A103" s="25"/>
      <c r="B103" s="16"/>
      <c r="C103" s="11"/>
      <c r="D103" s="7" t="s">
        <v>28</v>
      </c>
      <c r="E103" s="50" t="s">
        <v>77</v>
      </c>
      <c r="F103" s="51">
        <v>200</v>
      </c>
      <c r="G103" s="51">
        <v>1.85</v>
      </c>
      <c r="H103" s="51">
        <v>4.4000000000000004</v>
      </c>
      <c r="I103" s="51">
        <v>7</v>
      </c>
      <c r="J103" s="51">
        <v>75</v>
      </c>
      <c r="K103" s="52">
        <v>28</v>
      </c>
      <c r="L103" s="51">
        <v>31.09</v>
      </c>
    </row>
    <row r="104" spans="1:12" ht="15" x14ac:dyDescent="0.25">
      <c r="A104" s="25"/>
      <c r="B104" s="16"/>
      <c r="C104" s="11"/>
      <c r="D104" s="7" t="s">
        <v>29</v>
      </c>
      <c r="E104" s="50" t="s">
        <v>78</v>
      </c>
      <c r="F104" s="51">
        <v>200</v>
      </c>
      <c r="G104" s="51">
        <v>12.3</v>
      </c>
      <c r="H104" s="51">
        <v>8.1999999999999993</v>
      </c>
      <c r="I104" s="51">
        <v>24.8</v>
      </c>
      <c r="J104" s="51">
        <v>223</v>
      </c>
      <c r="K104" s="52">
        <v>102</v>
      </c>
      <c r="L104" s="51">
        <f>46.26</f>
        <v>46.26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79</v>
      </c>
      <c r="F106" s="51">
        <v>180</v>
      </c>
      <c r="G106" s="51">
        <v>0.4</v>
      </c>
      <c r="H106" s="51">
        <v>0.06</v>
      </c>
      <c r="I106" s="51">
        <v>22.2</v>
      </c>
      <c r="J106" s="51">
        <v>90</v>
      </c>
      <c r="K106" s="52">
        <v>127</v>
      </c>
      <c r="L106" s="51">
        <v>5.86</v>
      </c>
    </row>
    <row r="107" spans="1:12" ht="15" x14ac:dyDescent="0.25">
      <c r="A107" s="25"/>
      <c r="B107" s="16"/>
      <c r="C107" s="11"/>
      <c r="D107" s="7" t="s">
        <v>32</v>
      </c>
      <c r="E107" s="50" t="s">
        <v>59</v>
      </c>
      <c r="F107" s="51">
        <v>30</v>
      </c>
      <c r="G107" s="51">
        <v>2.2799999999999998</v>
      </c>
      <c r="H107" s="51">
        <v>0.24</v>
      </c>
      <c r="I107" s="51">
        <v>14.76</v>
      </c>
      <c r="J107" s="51">
        <v>70.2</v>
      </c>
      <c r="K107" s="52">
        <v>142</v>
      </c>
      <c r="L107" s="51">
        <f>0.05*30</f>
        <v>1.5</v>
      </c>
    </row>
    <row r="108" spans="1:12" ht="15" x14ac:dyDescent="0.25">
      <c r="A108" s="25"/>
      <c r="B108" s="16"/>
      <c r="C108" s="11"/>
      <c r="D108" s="7" t="s">
        <v>33</v>
      </c>
      <c r="E108" s="50" t="s">
        <v>60</v>
      </c>
      <c r="F108" s="51">
        <v>30</v>
      </c>
      <c r="G108" s="51">
        <v>2.4</v>
      </c>
      <c r="H108" s="51">
        <v>0.45</v>
      </c>
      <c r="I108" s="51">
        <v>12.03</v>
      </c>
      <c r="J108" s="51">
        <v>61.8</v>
      </c>
      <c r="K108" s="52">
        <v>143</v>
      </c>
      <c r="L108" s="51">
        <f>0.06*30</f>
        <v>1.7999999999999998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46">SUM(G102:G110)</f>
        <v>19.73</v>
      </c>
      <c r="H111" s="21">
        <f t="shared" ref="H111" si="47">SUM(H102:H110)</f>
        <v>16.399999999999999</v>
      </c>
      <c r="I111" s="21">
        <f t="shared" ref="I111" si="48">SUM(I102:I110)</f>
        <v>82.54</v>
      </c>
      <c r="J111" s="21">
        <f t="shared" ref="J111" si="49">SUM(J102:J110)</f>
        <v>556.5</v>
      </c>
      <c r="K111" s="27"/>
      <c r="L111" s="21">
        <f>SUM(L102:L110)</f>
        <v>102.24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4">SUM(G117:G122)</f>
        <v>0</v>
      </c>
      <c r="H123" s="21">
        <f t="shared" ref="H123" si="55">SUM(H117:H122)</f>
        <v>0</v>
      </c>
      <c r="I123" s="21">
        <f t="shared" ref="I123" si="56">SUM(I117:I122)</f>
        <v>0</v>
      </c>
      <c r="J123" s="21">
        <f t="shared" ref="J123" si="57">SUM(J117:J122)</f>
        <v>0</v>
      </c>
      <c r="K123" s="27"/>
      <c r="L123" s="21">
        <f>SUM(L117:L122)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" si="61">SUM(J124:J129)</f>
        <v>0</v>
      </c>
      <c r="K130" s="27"/>
      <c r="L130" s="21">
        <f>SUM(L124:L129)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1445</v>
      </c>
      <c r="G131" s="34">
        <f t="shared" ref="G131" si="62">G97+G101+G111+G116+G123+G130</f>
        <v>43.95</v>
      </c>
      <c r="H131" s="34">
        <f t="shared" ref="H131" si="63">H97+H101+H111+H116+H123+H130</f>
        <v>37.17</v>
      </c>
      <c r="I131" s="34">
        <f t="shared" ref="I131" si="64">I97+I101+I111+I116+I123+I130</f>
        <v>184.91</v>
      </c>
      <c r="J131" s="34">
        <f t="shared" ref="J131" si="65">J97+J101+J111+J116+J123+J130</f>
        <v>1254.5</v>
      </c>
      <c r="K131" s="35"/>
      <c r="L131" s="34">
        <f t="shared" ref="L131" si="66">L97+L101+L111+L116+L123+L130</f>
        <v>175.06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80</v>
      </c>
      <c r="F132" s="48">
        <v>150</v>
      </c>
      <c r="G132" s="48">
        <v>7.46</v>
      </c>
      <c r="H132" s="48">
        <v>7.44</v>
      </c>
      <c r="I132" s="48">
        <v>35.72</v>
      </c>
      <c r="J132" s="48">
        <v>239.6</v>
      </c>
      <c r="K132" s="49">
        <v>63</v>
      </c>
      <c r="L132" s="48">
        <v>14.58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82</v>
      </c>
      <c r="F134" s="51">
        <v>187</v>
      </c>
      <c r="G134" s="51">
        <v>0.3</v>
      </c>
      <c r="H134" s="51">
        <v>0.1</v>
      </c>
      <c r="I134" s="51">
        <v>9.5</v>
      </c>
      <c r="J134" s="51">
        <v>40</v>
      </c>
      <c r="K134" s="52">
        <v>130</v>
      </c>
      <c r="L134" s="51">
        <v>5.23</v>
      </c>
    </row>
    <row r="135" spans="1:12" ht="15" x14ac:dyDescent="0.25">
      <c r="A135" s="25"/>
      <c r="B135" s="16"/>
      <c r="C135" s="11"/>
      <c r="D135" s="7" t="s">
        <v>23</v>
      </c>
      <c r="E135" s="50" t="s">
        <v>81</v>
      </c>
      <c r="F135" s="51">
        <v>70</v>
      </c>
      <c r="G135" s="51">
        <v>2.36</v>
      </c>
      <c r="H135" s="51">
        <v>7.49</v>
      </c>
      <c r="I135" s="51">
        <v>14.89</v>
      </c>
      <c r="J135" s="51">
        <v>139</v>
      </c>
      <c r="K135" s="52">
        <v>1</v>
      </c>
      <c r="L135" s="51">
        <v>8.86</v>
      </c>
    </row>
    <row r="136" spans="1:12" ht="15" x14ac:dyDescent="0.25">
      <c r="A136" s="25"/>
      <c r="B136" s="16"/>
      <c r="C136" s="11"/>
      <c r="D136" s="7" t="s">
        <v>24</v>
      </c>
      <c r="E136" s="50" t="s">
        <v>89</v>
      </c>
      <c r="F136" s="51">
        <v>100</v>
      </c>
      <c r="G136" s="51">
        <v>0.3</v>
      </c>
      <c r="H136" s="51">
        <v>0</v>
      </c>
      <c r="I136" s="51">
        <v>3.2</v>
      </c>
      <c r="J136" s="51">
        <v>14.05</v>
      </c>
      <c r="K136" s="52"/>
      <c r="L136" s="51">
        <v>17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507</v>
      </c>
      <c r="G139" s="21">
        <f t="shared" ref="G139" si="67">SUM(G132:G138)</f>
        <v>10.42</v>
      </c>
      <c r="H139" s="21">
        <f t="shared" ref="H139" si="68">SUM(H132:H138)</f>
        <v>15.030000000000001</v>
      </c>
      <c r="I139" s="21">
        <f t="shared" ref="I139" si="69">SUM(I132:I138)</f>
        <v>63.31</v>
      </c>
      <c r="J139" s="21">
        <f t="shared" ref="J139" si="70">SUM(J132:J138)</f>
        <v>432.65000000000003</v>
      </c>
      <c r="K139" s="27"/>
      <c r="L139" s="21">
        <f>SUM(L132:L138)</f>
        <v>45.67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 t="s">
        <v>83</v>
      </c>
      <c r="F141" s="51">
        <v>200</v>
      </c>
      <c r="G141" s="51">
        <v>5.8</v>
      </c>
      <c r="H141" s="51">
        <v>5</v>
      </c>
      <c r="I141" s="51">
        <v>9.1</v>
      </c>
      <c r="J141" s="51">
        <v>107</v>
      </c>
      <c r="K141" s="52">
        <v>135</v>
      </c>
      <c r="L141" s="51">
        <v>16.28</v>
      </c>
    </row>
    <row r="142" spans="1:12" ht="15" x14ac:dyDescent="0.25">
      <c r="A142" s="25"/>
      <c r="B142" s="16"/>
      <c r="C142" s="11"/>
      <c r="D142" s="6"/>
      <c r="E142" s="50" t="s">
        <v>84</v>
      </c>
      <c r="F142" s="51">
        <v>20</v>
      </c>
      <c r="G142" s="51">
        <v>0.32</v>
      </c>
      <c r="H142" s="51">
        <v>2.73</v>
      </c>
      <c r="I142" s="51">
        <v>25.4</v>
      </c>
      <c r="J142" s="51">
        <v>124</v>
      </c>
      <c r="K142" s="52"/>
      <c r="L142" s="59">
        <v>5.2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220</v>
      </c>
      <c r="G143" s="21">
        <f t="shared" ref="G143" si="71">SUM(G140:G142)</f>
        <v>6.12</v>
      </c>
      <c r="H143" s="21">
        <f t="shared" ref="H143" si="72">SUM(H140:H142)</f>
        <v>7.73</v>
      </c>
      <c r="I143" s="21">
        <f t="shared" ref="I143" si="73">SUM(I140:I142)</f>
        <v>34.5</v>
      </c>
      <c r="J143" s="21">
        <f t="shared" ref="J143" si="74">SUM(J140:J142)</f>
        <v>231</v>
      </c>
      <c r="K143" s="27"/>
      <c r="L143" s="21">
        <f>SUM(L140:L142)</f>
        <v>21.48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85</v>
      </c>
      <c r="F144" s="51">
        <v>60</v>
      </c>
      <c r="G144" s="51">
        <v>0.96</v>
      </c>
      <c r="H144" s="51">
        <v>3.72</v>
      </c>
      <c r="I144" s="51">
        <v>3.96</v>
      </c>
      <c r="J144" s="51">
        <v>52.8</v>
      </c>
      <c r="K144" s="52">
        <v>19</v>
      </c>
      <c r="L144" s="59">
        <v>13.9</v>
      </c>
    </row>
    <row r="145" spans="1:12" ht="25.5" x14ac:dyDescent="0.25">
      <c r="A145" s="25"/>
      <c r="B145" s="16"/>
      <c r="C145" s="11"/>
      <c r="D145" s="7" t="s">
        <v>28</v>
      </c>
      <c r="E145" s="50" t="s">
        <v>86</v>
      </c>
      <c r="F145" s="51">
        <v>200</v>
      </c>
      <c r="G145" s="51">
        <v>2.6</v>
      </c>
      <c r="H145" s="51">
        <v>5.0999999999999996</v>
      </c>
      <c r="I145" s="51">
        <v>13.25</v>
      </c>
      <c r="J145" s="51">
        <v>109.5</v>
      </c>
      <c r="K145" s="52">
        <v>31</v>
      </c>
      <c r="L145" s="51">
        <v>26.08</v>
      </c>
    </row>
    <row r="146" spans="1:12" ht="15" x14ac:dyDescent="0.25">
      <c r="A146" s="25"/>
      <c r="B146" s="16"/>
      <c r="C146" s="11"/>
      <c r="D146" s="7" t="s">
        <v>29</v>
      </c>
      <c r="E146" s="50" t="s">
        <v>87</v>
      </c>
      <c r="F146" s="51">
        <v>90</v>
      </c>
      <c r="G146" s="51">
        <v>9</v>
      </c>
      <c r="H146" s="51">
        <v>1.1000000000000001</v>
      </c>
      <c r="I146" s="51">
        <v>7</v>
      </c>
      <c r="J146" s="51">
        <v>74</v>
      </c>
      <c r="K146" s="52">
        <v>88</v>
      </c>
      <c r="L146" s="51">
        <v>20.65</v>
      </c>
    </row>
    <row r="147" spans="1:12" ht="15" x14ac:dyDescent="0.25">
      <c r="A147" s="25"/>
      <c r="B147" s="16"/>
      <c r="C147" s="11"/>
      <c r="D147" s="7" t="s">
        <v>30</v>
      </c>
      <c r="E147" s="50" t="s">
        <v>88</v>
      </c>
      <c r="F147" s="51">
        <v>150</v>
      </c>
      <c r="G147" s="51">
        <v>3.25</v>
      </c>
      <c r="H147" s="51">
        <v>9.6</v>
      </c>
      <c r="I147" s="51">
        <v>18.88</v>
      </c>
      <c r="J147" s="51">
        <v>181.5</v>
      </c>
      <c r="K147" s="52">
        <v>52</v>
      </c>
      <c r="L147" s="51">
        <v>11.97</v>
      </c>
    </row>
    <row r="148" spans="1:12" ht="15" x14ac:dyDescent="0.25">
      <c r="A148" s="25"/>
      <c r="B148" s="16"/>
      <c r="C148" s="11"/>
      <c r="D148" s="7" t="s">
        <v>31</v>
      </c>
      <c r="E148" s="50" t="s">
        <v>69</v>
      </c>
      <c r="F148" s="51">
        <v>180</v>
      </c>
      <c r="G148" s="51">
        <v>0.8</v>
      </c>
      <c r="H148" s="51">
        <v>0</v>
      </c>
      <c r="I148" s="51">
        <v>19.600000000000001</v>
      </c>
      <c r="J148" s="51">
        <v>220</v>
      </c>
      <c r="K148" s="52"/>
      <c r="L148" s="59">
        <v>14</v>
      </c>
    </row>
    <row r="149" spans="1:12" ht="15" x14ac:dyDescent="0.25">
      <c r="A149" s="25"/>
      <c r="B149" s="16"/>
      <c r="C149" s="11"/>
      <c r="D149" s="7" t="s">
        <v>32</v>
      </c>
      <c r="E149" s="50" t="s">
        <v>59</v>
      </c>
      <c r="F149" s="51">
        <v>30</v>
      </c>
      <c r="G149" s="51">
        <v>2.2799999999999998</v>
      </c>
      <c r="H149" s="51">
        <v>0.24</v>
      </c>
      <c r="I149" s="51">
        <v>14.76</v>
      </c>
      <c r="J149" s="51">
        <v>70.2</v>
      </c>
      <c r="K149" s="52">
        <v>142</v>
      </c>
      <c r="L149" s="51">
        <v>1.5</v>
      </c>
    </row>
    <row r="150" spans="1:12" ht="15" x14ac:dyDescent="0.25">
      <c r="A150" s="25"/>
      <c r="B150" s="16"/>
      <c r="C150" s="11"/>
      <c r="D150" s="7" t="s">
        <v>33</v>
      </c>
      <c r="E150" s="50" t="s">
        <v>60</v>
      </c>
      <c r="F150" s="51">
        <v>30</v>
      </c>
      <c r="G150" s="51">
        <v>2.4</v>
      </c>
      <c r="H150" s="51">
        <v>0.45</v>
      </c>
      <c r="I150" s="51">
        <v>12.03</v>
      </c>
      <c r="J150" s="51">
        <v>61.8</v>
      </c>
      <c r="K150" s="52">
        <v>143</v>
      </c>
      <c r="L150" s="51">
        <v>1.8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63"/>
      <c r="I151" s="59"/>
      <c r="J151" s="51"/>
      <c r="K151" s="52"/>
      <c r="L151" s="59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740</v>
      </c>
      <c r="G153" s="21">
        <f t="shared" ref="G153" si="75">SUM(G144:G152)</f>
        <v>21.29</v>
      </c>
      <c r="H153" s="21">
        <f t="shared" ref="H153" si="76">SUM(H144:H152)</f>
        <v>20.209999999999997</v>
      </c>
      <c r="I153" s="21">
        <f t="shared" ref="I153" si="77">SUM(I144:I152)</f>
        <v>89.48</v>
      </c>
      <c r="J153" s="21">
        <f t="shared" ref="J153" si="78">SUM(J144:J152)</f>
        <v>769.8</v>
      </c>
      <c r="K153" s="27"/>
      <c r="L153" s="60">
        <f>SUM(L144:L152)</f>
        <v>89.899999999999991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9">SUM(G154:G157)</f>
        <v>0</v>
      </c>
      <c r="H158" s="21">
        <f t="shared" ref="H158" si="80">SUM(H154:H157)</f>
        <v>0</v>
      </c>
      <c r="I158" s="21">
        <f t="shared" ref="I158" si="81">SUM(I154:I157)</f>
        <v>0</v>
      </c>
      <c r="J158" s="21">
        <f t="shared" ref="J158" si="82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3">SUM(G159:G164)</f>
        <v>0</v>
      </c>
      <c r="H165" s="21">
        <f t="shared" ref="H165" si="84">SUM(H159:H164)</f>
        <v>0</v>
      </c>
      <c r="I165" s="21">
        <f t="shared" ref="I165" si="85">SUM(I159:I164)</f>
        <v>0</v>
      </c>
      <c r="J165" s="21">
        <f t="shared" ref="J165" si="86">SUM(J159:J164)</f>
        <v>0</v>
      </c>
      <c r="K165" s="27"/>
      <c r="L165" s="21">
        <f t="shared" ref="L165" ca="1" si="87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8">SUM(G166:G171)</f>
        <v>0</v>
      </c>
      <c r="H172" s="21">
        <f t="shared" ref="H172" si="89">SUM(H166:H171)</f>
        <v>0</v>
      </c>
      <c r="I172" s="21">
        <f t="shared" ref="I172" si="90">SUM(I166:I171)</f>
        <v>0</v>
      </c>
      <c r="J172" s="21">
        <f t="shared" ref="J172" si="91">SUM(J166:J171)</f>
        <v>0</v>
      </c>
      <c r="K172" s="27"/>
      <c r="L172" s="21">
        <f t="shared" ref="L172" ca="1" si="92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1467</v>
      </c>
      <c r="G173" s="34">
        <f t="shared" ref="G173" si="93">G139+G143+G153+G158+G165+G172</f>
        <v>37.83</v>
      </c>
      <c r="H173" s="34">
        <f t="shared" ref="H173" si="94">H139+H143+H153+H158+H165+H172</f>
        <v>42.97</v>
      </c>
      <c r="I173" s="34">
        <f t="shared" ref="I173" si="95">I139+I143+I153+I158+I165+I172</f>
        <v>187.29000000000002</v>
      </c>
      <c r="J173" s="34">
        <f t="shared" ref="J173" si="96">J139+J143+J153+J158+J165+J172</f>
        <v>1433.45</v>
      </c>
      <c r="K173" s="35"/>
      <c r="L173" s="61">
        <f>157.05</f>
        <v>157.05000000000001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90</v>
      </c>
      <c r="F174" s="48">
        <v>130</v>
      </c>
      <c r="G174" s="48">
        <v>17.7</v>
      </c>
      <c r="H174" s="48">
        <v>4.4000000000000004</v>
      </c>
      <c r="I174" s="48">
        <v>4.5999999999999996</v>
      </c>
      <c r="J174" s="48">
        <v>129</v>
      </c>
      <c r="K174" s="49">
        <v>91</v>
      </c>
      <c r="L174" s="64">
        <v>44.3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62</v>
      </c>
      <c r="F176" s="51">
        <v>200</v>
      </c>
      <c r="G176" s="51">
        <v>3.3</v>
      </c>
      <c r="H176" s="51">
        <v>2.9</v>
      </c>
      <c r="I176" s="51">
        <v>13.8</v>
      </c>
      <c r="J176" s="51">
        <v>94</v>
      </c>
      <c r="K176" s="52">
        <v>133</v>
      </c>
      <c r="L176" s="59">
        <v>9.3000000000000007</v>
      </c>
    </row>
    <row r="177" spans="1:12" ht="15" x14ac:dyDescent="0.25">
      <c r="A177" s="25"/>
      <c r="B177" s="16"/>
      <c r="C177" s="11"/>
      <c r="D177" s="7" t="s">
        <v>23</v>
      </c>
      <c r="E177" s="50" t="s">
        <v>91</v>
      </c>
      <c r="F177" s="51">
        <v>70</v>
      </c>
      <c r="G177" s="51">
        <v>5.8</v>
      </c>
      <c r="H177" s="51">
        <v>8.3000000000000007</v>
      </c>
      <c r="I177" s="51">
        <v>14.83</v>
      </c>
      <c r="J177" s="51">
        <v>157</v>
      </c>
      <c r="K177" s="52">
        <v>2</v>
      </c>
      <c r="L177" s="51">
        <v>13.24</v>
      </c>
    </row>
    <row r="178" spans="1:12" ht="15" x14ac:dyDescent="0.25">
      <c r="A178" s="25"/>
      <c r="B178" s="16"/>
      <c r="C178" s="11"/>
      <c r="D178" s="7" t="s">
        <v>24</v>
      </c>
      <c r="E178" s="50" t="s">
        <v>93</v>
      </c>
      <c r="F178" s="51">
        <v>100</v>
      </c>
      <c r="G178" s="51">
        <v>0.36</v>
      </c>
      <c r="H178" s="51">
        <v>0.14000000000000001</v>
      </c>
      <c r="I178" s="51">
        <v>15.23</v>
      </c>
      <c r="J178" s="51">
        <v>57</v>
      </c>
      <c r="K178" s="52"/>
      <c r="L178" s="59">
        <v>17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7">SUM(G174:G180)</f>
        <v>27.16</v>
      </c>
      <c r="H181" s="21">
        <f t="shared" ref="H181" si="98">SUM(H174:H180)</f>
        <v>15.740000000000002</v>
      </c>
      <c r="I181" s="21">
        <f t="shared" ref="I181" si="99">SUM(I174:I180)</f>
        <v>48.459999999999994</v>
      </c>
      <c r="J181" s="21">
        <f t="shared" ref="J181" si="100">SUM(J174:J180)</f>
        <v>437</v>
      </c>
      <c r="K181" s="27"/>
      <c r="L181" s="60">
        <f>SUM(L174:L180)</f>
        <v>83.839999999999989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 t="s">
        <v>64</v>
      </c>
      <c r="F183" s="51">
        <v>180</v>
      </c>
      <c r="G183" s="51">
        <v>5.8</v>
      </c>
      <c r="H183" s="51">
        <v>5</v>
      </c>
      <c r="I183" s="51">
        <v>8</v>
      </c>
      <c r="J183" s="51">
        <v>100</v>
      </c>
      <c r="K183" s="52">
        <v>136</v>
      </c>
      <c r="L183" s="59">
        <v>18</v>
      </c>
    </row>
    <row r="184" spans="1:12" ht="15" x14ac:dyDescent="0.25">
      <c r="A184" s="25"/>
      <c r="B184" s="16"/>
      <c r="C184" s="11"/>
      <c r="D184" s="6"/>
      <c r="E184" s="50" t="s">
        <v>92</v>
      </c>
      <c r="F184" s="51">
        <v>30</v>
      </c>
      <c r="G184" s="51">
        <v>30</v>
      </c>
      <c r="H184" s="51">
        <v>1.17</v>
      </c>
      <c r="I184" s="51">
        <v>9.18</v>
      </c>
      <c r="J184" s="51">
        <v>18.75</v>
      </c>
      <c r="K184" s="52">
        <v>147</v>
      </c>
      <c r="L184" s="59">
        <v>6.3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210</v>
      </c>
      <c r="G185" s="21">
        <f t="shared" ref="G185" si="101">SUM(G182:G184)</f>
        <v>35.799999999999997</v>
      </c>
      <c r="H185" s="21">
        <f t="shared" ref="H185" si="102">SUM(H182:H184)</f>
        <v>6.17</v>
      </c>
      <c r="I185" s="21">
        <f t="shared" ref="I185" si="103">SUM(I182:I184)</f>
        <v>17.18</v>
      </c>
      <c r="J185" s="21">
        <f t="shared" ref="J185" si="104">SUM(J182:J184)</f>
        <v>118.75</v>
      </c>
      <c r="K185" s="27"/>
      <c r="L185" s="60">
        <f>SUM(L182:L184)</f>
        <v>24.3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94</v>
      </c>
      <c r="F186" s="51">
        <v>60</v>
      </c>
      <c r="G186" s="51">
        <v>3</v>
      </c>
      <c r="H186" s="51">
        <v>6.36</v>
      </c>
      <c r="I186" s="51">
        <v>23.7</v>
      </c>
      <c r="J186" s="51">
        <v>164.2</v>
      </c>
      <c r="K186" s="52">
        <v>18</v>
      </c>
      <c r="L186" s="51">
        <v>14.97</v>
      </c>
    </row>
    <row r="187" spans="1:12" ht="15" x14ac:dyDescent="0.25">
      <c r="A187" s="25"/>
      <c r="B187" s="16"/>
      <c r="C187" s="11"/>
      <c r="D187" s="7" t="s">
        <v>28</v>
      </c>
      <c r="E187" s="50" t="s">
        <v>95</v>
      </c>
      <c r="F187" s="51">
        <v>200</v>
      </c>
      <c r="G187" s="51">
        <v>2.56</v>
      </c>
      <c r="H187" s="51">
        <v>2.78</v>
      </c>
      <c r="I187" s="51">
        <v>15.68</v>
      </c>
      <c r="J187" s="51">
        <v>109</v>
      </c>
      <c r="K187" s="52">
        <v>37</v>
      </c>
      <c r="L187" s="51">
        <v>15.29</v>
      </c>
    </row>
    <row r="188" spans="1:12" ht="15" x14ac:dyDescent="0.25">
      <c r="A188" s="25"/>
      <c r="B188" s="16"/>
      <c r="C188" s="11"/>
      <c r="D188" s="7" t="s">
        <v>29</v>
      </c>
      <c r="E188" s="50" t="s">
        <v>96</v>
      </c>
      <c r="F188" s="51">
        <v>200</v>
      </c>
      <c r="G188" s="51">
        <v>21</v>
      </c>
      <c r="H188" s="51">
        <v>19</v>
      </c>
      <c r="I188" s="51">
        <v>15.9</v>
      </c>
      <c r="J188" s="51">
        <v>319</v>
      </c>
      <c r="K188" s="52">
        <v>112</v>
      </c>
      <c r="L188" s="51">
        <v>43.28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69</v>
      </c>
      <c r="F190" s="51">
        <v>180</v>
      </c>
      <c r="G190" s="51">
        <v>0.8</v>
      </c>
      <c r="H190" s="51">
        <v>0</v>
      </c>
      <c r="I190" s="51">
        <v>19.600000000000001</v>
      </c>
      <c r="J190" s="51">
        <v>220</v>
      </c>
      <c r="K190" s="52"/>
      <c r="L190" s="59">
        <v>14</v>
      </c>
    </row>
    <row r="191" spans="1:12" ht="15" x14ac:dyDescent="0.25">
      <c r="A191" s="25"/>
      <c r="B191" s="16"/>
      <c r="C191" s="11"/>
      <c r="D191" s="7" t="s">
        <v>32</v>
      </c>
      <c r="E191" s="50" t="s">
        <v>59</v>
      </c>
      <c r="F191" s="51">
        <v>30</v>
      </c>
      <c r="G191" s="51">
        <v>2.2799999999999998</v>
      </c>
      <c r="H191" s="51">
        <v>0.24</v>
      </c>
      <c r="I191" s="51">
        <v>14.76</v>
      </c>
      <c r="J191" s="51">
        <v>70.2</v>
      </c>
      <c r="K191" s="52">
        <v>142</v>
      </c>
      <c r="L191" s="59">
        <v>1.5</v>
      </c>
    </row>
    <row r="192" spans="1:12" ht="15" x14ac:dyDescent="0.25">
      <c r="A192" s="25"/>
      <c r="B192" s="16"/>
      <c r="C192" s="11"/>
      <c r="D192" s="7" t="s">
        <v>33</v>
      </c>
      <c r="E192" s="50" t="s">
        <v>60</v>
      </c>
      <c r="F192" s="51">
        <v>30</v>
      </c>
      <c r="G192" s="51">
        <v>2.4</v>
      </c>
      <c r="H192" s="51">
        <v>0.45</v>
      </c>
      <c r="I192" s="51">
        <v>12.03</v>
      </c>
      <c r="J192" s="51">
        <v>61.8</v>
      </c>
      <c r="K192" s="52">
        <v>143</v>
      </c>
      <c r="L192" s="59">
        <v>1.8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05">SUM(G186:G194)</f>
        <v>32.040000000000006</v>
      </c>
      <c r="H195" s="21">
        <f t="shared" ref="H195" si="106">SUM(H186:H194)</f>
        <v>28.83</v>
      </c>
      <c r="I195" s="21">
        <f t="shared" ref="I195" si="107">SUM(I186:I194)</f>
        <v>101.67</v>
      </c>
      <c r="J195" s="21">
        <f t="shared" ref="J195" si="108">SUM(J186:J194)</f>
        <v>944.2</v>
      </c>
      <c r="K195" s="27"/>
      <c r="L195" s="21">
        <f>SUM(L186:L194)</f>
        <v>90.839999999999989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9">SUM(G196:G199)</f>
        <v>0</v>
      </c>
      <c r="H200" s="21">
        <f t="shared" ref="H200" si="110">SUM(H196:H199)</f>
        <v>0</v>
      </c>
      <c r="I200" s="21">
        <f t="shared" ref="I200" si="111">SUM(I196:I199)</f>
        <v>0</v>
      </c>
      <c r="J200" s="21">
        <f t="shared" ref="J200" si="112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3">SUM(G201:G206)</f>
        <v>0</v>
      </c>
      <c r="H207" s="21">
        <f t="shared" ref="H207" si="114">SUM(H201:H206)</f>
        <v>0</v>
      </c>
      <c r="I207" s="21">
        <f t="shared" ref="I207" si="115">SUM(I201:I206)</f>
        <v>0</v>
      </c>
      <c r="J207" s="21">
        <f t="shared" ref="J207" si="116">SUM(J201:J206)</f>
        <v>0</v>
      </c>
      <c r="K207" s="27"/>
      <c r="L207" s="21">
        <f t="shared" ref="L207" ca="1" si="11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8">SUM(G208:G213)</f>
        <v>0</v>
      </c>
      <c r="H214" s="21">
        <f t="shared" ref="H214" si="119">SUM(H208:H213)</f>
        <v>0</v>
      </c>
      <c r="I214" s="21">
        <f t="shared" ref="I214" si="120">SUM(I208:I213)</f>
        <v>0</v>
      </c>
      <c r="J214" s="21">
        <f t="shared" ref="J214" si="121">SUM(J208:J213)</f>
        <v>0</v>
      </c>
      <c r="K214" s="27"/>
      <c r="L214" s="21">
        <f>SUM(L208:L213)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1410</v>
      </c>
      <c r="G215" s="34">
        <f t="shared" ref="G215" si="122">G181+G185+G195+G200+G207+G214</f>
        <v>95</v>
      </c>
      <c r="H215" s="34">
        <f t="shared" ref="H215" si="123">H181+H185+H195+H200+H207+H214</f>
        <v>50.74</v>
      </c>
      <c r="I215" s="34">
        <f t="shared" ref="I215" si="124">I181+I185+I195+I200+I207+I214</f>
        <v>167.31</v>
      </c>
      <c r="J215" s="34">
        <f t="shared" ref="J215" si="125">J181+J185+J195+J200+J207+J214</f>
        <v>1499.95</v>
      </c>
      <c r="K215" s="35"/>
      <c r="L215" s="61">
        <f>198.98</f>
        <v>198.98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6">SUM(G216:G222)</f>
        <v>0</v>
      </c>
      <c r="H223" s="21">
        <f t="shared" ref="H223" si="127">SUM(H216:H222)</f>
        <v>0</v>
      </c>
      <c r="I223" s="21">
        <f t="shared" ref="I223" si="128">SUM(I216:I222)</f>
        <v>0</v>
      </c>
      <c r="J223" s="21">
        <f t="shared" ref="J223" si="129">SUM(J216:J222)</f>
        <v>0</v>
      </c>
      <c r="K223" s="27"/>
      <c r="L223" s="21">
        <f t="shared" ref="L223:L265" si="13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1">SUM(G224:G226)</f>
        <v>0</v>
      </c>
      <c r="H227" s="21">
        <f t="shared" ref="H227" si="132">SUM(H224:H226)</f>
        <v>0</v>
      </c>
      <c r="I227" s="21">
        <f t="shared" ref="I227" si="133">SUM(I224:I226)</f>
        <v>0</v>
      </c>
      <c r="J227" s="21">
        <f t="shared" ref="J227" si="134">SUM(J224:J226)</f>
        <v>0</v>
      </c>
      <c r="K227" s="27"/>
      <c r="L227" s="21">
        <f t="shared" ref="L227" ca="1" si="13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6">SUM(G228:G236)</f>
        <v>0</v>
      </c>
      <c r="H237" s="21">
        <f t="shared" ref="H237" si="137">SUM(H228:H236)</f>
        <v>0</v>
      </c>
      <c r="I237" s="21">
        <f t="shared" ref="I237" si="138">SUM(I228:I236)</f>
        <v>0</v>
      </c>
      <c r="J237" s="21">
        <f t="shared" ref="J237" si="139">SUM(J228:J236)</f>
        <v>0</v>
      </c>
      <c r="K237" s="27"/>
      <c r="L237" s="21">
        <f t="shared" ref="L237" ca="1" si="14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1">SUM(G238:G241)</f>
        <v>0</v>
      </c>
      <c r="H242" s="21">
        <f t="shared" ref="H242" si="142">SUM(H238:H241)</f>
        <v>0</v>
      </c>
      <c r="I242" s="21">
        <f t="shared" ref="I242" si="143">SUM(I238:I241)</f>
        <v>0</v>
      </c>
      <c r="J242" s="21">
        <f t="shared" ref="J242" si="144">SUM(J238:J241)</f>
        <v>0</v>
      </c>
      <c r="K242" s="27"/>
      <c r="L242" s="21">
        <f t="shared" ref="L242" ca="1" si="14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6">SUM(G243:G248)</f>
        <v>0</v>
      </c>
      <c r="H249" s="21">
        <f t="shared" ref="H249" si="147">SUM(H243:H248)</f>
        <v>0</v>
      </c>
      <c r="I249" s="21">
        <f t="shared" ref="I249" si="148">SUM(I243:I248)</f>
        <v>0</v>
      </c>
      <c r="J249" s="21">
        <f t="shared" ref="J249" si="149">SUM(J243:J248)</f>
        <v>0</v>
      </c>
      <c r="K249" s="27"/>
      <c r="L249" s="21">
        <f t="shared" ref="L249" ca="1" si="15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1">SUM(G250:G255)</f>
        <v>0</v>
      </c>
      <c r="H256" s="21">
        <f t="shared" ref="H256" si="152">SUM(H250:H255)</f>
        <v>0</v>
      </c>
      <c r="I256" s="21">
        <f t="shared" ref="I256" si="153">SUM(I250:I255)</f>
        <v>0</v>
      </c>
      <c r="J256" s="21">
        <f t="shared" ref="J256" si="154">SUM(J250:J255)</f>
        <v>0</v>
      </c>
      <c r="K256" s="27"/>
      <c r="L256" s="21">
        <f t="shared" ref="L256" ca="1" si="15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0</v>
      </c>
      <c r="G257" s="34">
        <f t="shared" ref="G257" si="156">G223+G227+G237+G242+G249+G256</f>
        <v>0</v>
      </c>
      <c r="H257" s="34">
        <f t="shared" ref="H257" si="157">H223+H227+H237+H242+H249+H256</f>
        <v>0</v>
      </c>
      <c r="I257" s="34">
        <f t="shared" ref="I257" si="158">I223+I227+I237+I242+I249+I256</f>
        <v>0</v>
      </c>
      <c r="J257" s="34">
        <f t="shared" ref="J257" si="159">J223+J227+J237+J242+J249+J256</f>
        <v>0</v>
      </c>
      <c r="K257" s="35"/>
      <c r="L257" s="34">
        <f t="shared" ref="L257" ca="1" si="16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" si="168">SUM(J266:J268)</f>
        <v>0</v>
      </c>
      <c r="K269" s="27"/>
      <c r="L269" s="21">
        <f t="shared" ref="L269" ca="1" si="16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0">SUM(G270:G278)</f>
        <v>0</v>
      </c>
      <c r="H279" s="21">
        <f t="shared" ref="H279" si="171">SUM(H270:H278)</f>
        <v>0</v>
      </c>
      <c r="I279" s="21">
        <f t="shared" ref="I279" si="172">SUM(I270:I278)</f>
        <v>0</v>
      </c>
      <c r="J279" s="21">
        <f t="shared" ref="J279" si="173">SUM(J270:J278)</f>
        <v>0</v>
      </c>
      <c r="K279" s="27"/>
      <c r="L279" s="21">
        <f t="shared" ref="L279" ca="1" si="17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5">SUM(G280:G283)</f>
        <v>0</v>
      </c>
      <c r="H284" s="21">
        <f t="shared" ref="H284" si="176">SUM(H280:H283)</f>
        <v>0</v>
      </c>
      <c r="I284" s="21">
        <f t="shared" ref="I284" si="177">SUM(I280:I283)</f>
        <v>0</v>
      </c>
      <c r="J284" s="21">
        <f t="shared" ref="J284" si="178">SUM(J280:J283)</f>
        <v>0</v>
      </c>
      <c r="K284" s="27"/>
      <c r="L284" s="21">
        <f t="shared" ref="L284" ca="1" si="17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0">SUM(G285:G290)</f>
        <v>0</v>
      </c>
      <c r="H291" s="21">
        <f t="shared" ref="H291" si="181">SUM(H285:H290)</f>
        <v>0</v>
      </c>
      <c r="I291" s="21">
        <f t="shared" ref="I291" si="182">SUM(I285:I290)</f>
        <v>0</v>
      </c>
      <c r="J291" s="21">
        <f t="shared" ref="J291" si="183">SUM(J285:J290)</f>
        <v>0</v>
      </c>
      <c r="K291" s="27"/>
      <c r="L291" s="21">
        <f t="shared" ref="L291" ca="1" si="18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5">SUM(G292:G297)</f>
        <v>0</v>
      </c>
      <c r="H298" s="21">
        <f t="shared" ref="H298" si="186">SUM(H292:H297)</f>
        <v>0</v>
      </c>
      <c r="I298" s="21">
        <f t="shared" ref="I298" si="187">SUM(I292:I297)</f>
        <v>0</v>
      </c>
      <c r="J298" s="21">
        <f t="shared" ref="J298" si="188">SUM(J292:J297)</f>
        <v>0</v>
      </c>
      <c r="K298" s="27"/>
      <c r="L298" s="21">
        <f t="shared" ref="L298" ca="1" si="18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0</v>
      </c>
      <c r="G299" s="34">
        <f t="shared" ref="G299" si="190">G265+G269+G279+G284+G291+G298</f>
        <v>0</v>
      </c>
      <c r="H299" s="34">
        <f t="shared" ref="H299" si="191">H265+H269+H279+H284+H291+H298</f>
        <v>0</v>
      </c>
      <c r="I299" s="34">
        <f t="shared" ref="I299" si="192">I265+I269+I279+I284+I291+I298</f>
        <v>0</v>
      </c>
      <c r="J299" s="34">
        <f t="shared" ref="J299" si="193">J265+J269+J279+J284+J291+J298</f>
        <v>0</v>
      </c>
      <c r="K299" s="35"/>
      <c r="L299" s="34">
        <f t="shared" ref="L299" ca="1" si="19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97</v>
      </c>
      <c r="F300" s="48">
        <v>205</v>
      </c>
      <c r="G300" s="48">
        <v>7.46</v>
      </c>
      <c r="H300" s="48">
        <v>7.44</v>
      </c>
      <c r="I300" s="48">
        <v>35.72</v>
      </c>
      <c r="J300" s="48">
        <v>239.6</v>
      </c>
      <c r="K300" s="49">
        <v>63</v>
      </c>
      <c r="L300" s="48">
        <v>14.21</v>
      </c>
    </row>
    <row r="301" spans="1:12" ht="15" x14ac:dyDescent="0.25">
      <c r="A301" s="25"/>
      <c r="B301" s="16"/>
      <c r="C301" s="11"/>
      <c r="D301" s="6"/>
      <c r="E301" s="50" t="s">
        <v>50</v>
      </c>
      <c r="F301" s="51">
        <v>40</v>
      </c>
      <c r="G301" s="51">
        <v>5.0999999999999996</v>
      </c>
      <c r="H301" s="51">
        <v>4.5999999999999996</v>
      </c>
      <c r="I301" s="51">
        <v>0.3</v>
      </c>
      <c r="J301" s="51">
        <v>63</v>
      </c>
      <c r="K301" s="52">
        <v>46</v>
      </c>
      <c r="L301" s="59">
        <v>10</v>
      </c>
    </row>
    <row r="302" spans="1:12" ht="15" x14ac:dyDescent="0.25">
      <c r="A302" s="25"/>
      <c r="B302" s="16"/>
      <c r="C302" s="11"/>
      <c r="D302" s="7" t="s">
        <v>22</v>
      </c>
      <c r="E302" s="50" t="s">
        <v>98</v>
      </c>
      <c r="F302" s="51">
        <v>200</v>
      </c>
      <c r="G302" s="51">
        <v>3.2</v>
      </c>
      <c r="H302" s="51">
        <v>3.6</v>
      </c>
      <c r="I302" s="51">
        <v>19.2</v>
      </c>
      <c r="J302" s="51">
        <v>122</v>
      </c>
      <c r="K302" s="52">
        <v>132</v>
      </c>
      <c r="L302" s="51">
        <v>12.58</v>
      </c>
    </row>
    <row r="303" spans="1:12" ht="15" x14ac:dyDescent="0.25">
      <c r="A303" s="25"/>
      <c r="B303" s="16"/>
      <c r="C303" s="11"/>
      <c r="D303" s="7" t="s">
        <v>23</v>
      </c>
      <c r="E303" s="50" t="s">
        <v>63</v>
      </c>
      <c r="F303" s="51">
        <v>60</v>
      </c>
      <c r="G303" s="51">
        <v>11.6</v>
      </c>
      <c r="H303" s="51">
        <v>16.600000000000001</v>
      </c>
      <c r="I303" s="51">
        <v>29.66</v>
      </c>
      <c r="J303" s="51">
        <v>314</v>
      </c>
      <c r="K303" s="52">
        <v>1</v>
      </c>
      <c r="L303" s="51">
        <v>8.86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195">SUM(G300:G306)</f>
        <v>27.36</v>
      </c>
      <c r="H307" s="21">
        <f t="shared" ref="H307" si="196">SUM(H300:H306)</f>
        <v>32.24</v>
      </c>
      <c r="I307" s="21">
        <f t="shared" ref="I307" si="197">SUM(I300:I306)</f>
        <v>84.88</v>
      </c>
      <c r="J307" s="21">
        <f t="shared" ref="J307" si="198">SUM(J300:J306)</f>
        <v>738.6</v>
      </c>
      <c r="K307" s="27"/>
      <c r="L307" s="21">
        <f>SUM(L300:L306)</f>
        <v>45.65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 t="s">
        <v>64</v>
      </c>
      <c r="F309" s="51">
        <v>200</v>
      </c>
      <c r="G309" s="51">
        <v>5.8</v>
      </c>
      <c r="H309" s="51">
        <v>5</v>
      </c>
      <c r="I309" s="51">
        <v>8</v>
      </c>
      <c r="J309" s="51">
        <v>100</v>
      </c>
      <c r="K309" s="52">
        <v>136</v>
      </c>
      <c r="L309" s="59">
        <v>18</v>
      </c>
    </row>
    <row r="310" spans="1:12" ht="15" x14ac:dyDescent="0.25">
      <c r="A310" s="25"/>
      <c r="B310" s="16"/>
      <c r="C310" s="11"/>
      <c r="D310" s="6"/>
      <c r="E310" s="50" t="s">
        <v>58</v>
      </c>
      <c r="F310" s="51">
        <v>100</v>
      </c>
      <c r="G310" s="51">
        <v>0.6</v>
      </c>
      <c r="H310" s="51">
        <v>0.6</v>
      </c>
      <c r="I310" s="51">
        <v>14.7</v>
      </c>
      <c r="J310" s="51">
        <v>70.5</v>
      </c>
      <c r="K310" s="52"/>
      <c r="L310" s="59">
        <v>13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300</v>
      </c>
      <c r="G311" s="21">
        <f t="shared" ref="G311" si="199">SUM(G308:G310)</f>
        <v>6.3999999999999995</v>
      </c>
      <c r="H311" s="21">
        <f t="shared" ref="H311" si="200">SUM(H308:H310)</f>
        <v>5.6</v>
      </c>
      <c r="I311" s="21">
        <f t="shared" ref="I311" si="201">SUM(I308:I310)</f>
        <v>22.7</v>
      </c>
      <c r="J311" s="21">
        <f t="shared" ref="J311" si="202">SUM(J308:J310)</f>
        <v>170.5</v>
      </c>
      <c r="K311" s="27"/>
      <c r="L311" s="60">
        <f>SUM(L308:L310)</f>
        <v>31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99</v>
      </c>
      <c r="F312" s="51">
        <v>60</v>
      </c>
      <c r="G312" s="51">
        <v>0.42</v>
      </c>
      <c r="H312" s="51">
        <v>3.6</v>
      </c>
      <c r="I312" s="51">
        <v>1.08</v>
      </c>
      <c r="J312" s="51">
        <v>38.44</v>
      </c>
      <c r="K312" s="52">
        <v>10</v>
      </c>
      <c r="L312" s="51">
        <v>10.14</v>
      </c>
    </row>
    <row r="313" spans="1:12" ht="25.5" x14ac:dyDescent="0.25">
      <c r="A313" s="25"/>
      <c r="B313" s="16"/>
      <c r="C313" s="11"/>
      <c r="D313" s="7" t="s">
        <v>28</v>
      </c>
      <c r="E313" s="50" t="s">
        <v>100</v>
      </c>
      <c r="F313" s="51">
        <v>200</v>
      </c>
      <c r="G313" s="51">
        <v>2</v>
      </c>
      <c r="H313" s="51">
        <v>4.5</v>
      </c>
      <c r="I313" s="51">
        <v>6.3</v>
      </c>
      <c r="J313" s="51">
        <v>74</v>
      </c>
      <c r="K313" s="52">
        <v>34</v>
      </c>
      <c r="L313" s="65">
        <v>23.98</v>
      </c>
    </row>
    <row r="314" spans="1:12" ht="25.5" x14ac:dyDescent="0.25">
      <c r="A314" s="25"/>
      <c r="B314" s="16"/>
      <c r="C314" s="11"/>
      <c r="D314" s="7" t="s">
        <v>29</v>
      </c>
      <c r="E314" s="50" t="s">
        <v>101</v>
      </c>
      <c r="F314" s="51">
        <v>100</v>
      </c>
      <c r="G314" s="51">
        <v>12.1</v>
      </c>
      <c r="H314" s="51">
        <v>9.6999999999999993</v>
      </c>
      <c r="I314" s="51">
        <v>9.8000000000000007</v>
      </c>
      <c r="J314" s="51">
        <v>175</v>
      </c>
      <c r="K314" s="52">
        <v>113</v>
      </c>
      <c r="L314" s="51">
        <v>35.049999999999997</v>
      </c>
    </row>
    <row r="315" spans="1:12" ht="15" x14ac:dyDescent="0.25">
      <c r="A315" s="25"/>
      <c r="B315" s="16"/>
      <c r="C315" s="11"/>
      <c r="D315" s="7" t="s">
        <v>30</v>
      </c>
      <c r="E315" s="50" t="s">
        <v>102</v>
      </c>
      <c r="F315" s="51">
        <v>160</v>
      </c>
      <c r="G315" s="51">
        <v>9.44</v>
      </c>
      <c r="H315" s="51">
        <v>7.05</v>
      </c>
      <c r="I315" s="51">
        <v>41.8</v>
      </c>
      <c r="J315" s="51">
        <v>268.64</v>
      </c>
      <c r="K315" s="52">
        <v>56</v>
      </c>
      <c r="L315" s="51">
        <v>15.89</v>
      </c>
    </row>
    <row r="316" spans="1:12" ht="15" x14ac:dyDescent="0.25">
      <c r="A316" s="25"/>
      <c r="B316" s="16"/>
      <c r="C316" s="11"/>
      <c r="D316" s="7" t="s">
        <v>31</v>
      </c>
      <c r="E316" s="50" t="s">
        <v>103</v>
      </c>
      <c r="F316" s="51">
        <v>180</v>
      </c>
      <c r="G316" s="51">
        <v>0.3</v>
      </c>
      <c r="H316" s="51">
        <v>0.2</v>
      </c>
      <c r="I316" s="51">
        <v>14.2</v>
      </c>
      <c r="J316" s="51">
        <v>60</v>
      </c>
      <c r="K316" s="52">
        <v>124</v>
      </c>
      <c r="L316" s="51">
        <v>6.78</v>
      </c>
    </row>
    <row r="317" spans="1:12" ht="15" x14ac:dyDescent="0.25">
      <c r="A317" s="25"/>
      <c r="B317" s="16"/>
      <c r="C317" s="11"/>
      <c r="D317" s="7" t="s">
        <v>32</v>
      </c>
      <c r="E317" s="50" t="s">
        <v>59</v>
      </c>
      <c r="F317" s="51">
        <v>30</v>
      </c>
      <c r="G317" s="51">
        <v>2.2799999999999998</v>
      </c>
      <c r="H317" s="51">
        <v>0.24</v>
      </c>
      <c r="I317" s="51">
        <v>14.76</v>
      </c>
      <c r="J317" s="51">
        <v>70.2</v>
      </c>
      <c r="K317" s="52">
        <v>142</v>
      </c>
      <c r="L317" s="59">
        <v>1.5</v>
      </c>
    </row>
    <row r="318" spans="1:12" ht="15" x14ac:dyDescent="0.25">
      <c r="A318" s="25"/>
      <c r="B318" s="16"/>
      <c r="C318" s="11"/>
      <c r="D318" s="7" t="s">
        <v>33</v>
      </c>
      <c r="E318" s="50" t="s">
        <v>60</v>
      </c>
      <c r="F318" s="51">
        <v>30</v>
      </c>
      <c r="G318" s="51">
        <v>2.4</v>
      </c>
      <c r="H318" s="51">
        <v>0.45</v>
      </c>
      <c r="I318" s="51">
        <v>12.03</v>
      </c>
      <c r="J318" s="51">
        <v>61.8</v>
      </c>
      <c r="K318" s="52">
        <v>143</v>
      </c>
      <c r="L318" s="59">
        <v>1.8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03">SUM(G312:G320)</f>
        <v>28.94</v>
      </c>
      <c r="H321" s="21">
        <f t="shared" ref="H321" si="204">SUM(H312:H320)</f>
        <v>25.739999999999995</v>
      </c>
      <c r="I321" s="21">
        <f t="shared" ref="I321" si="205">SUM(I312:I320)</f>
        <v>99.97</v>
      </c>
      <c r="J321" s="21">
        <f t="shared" ref="J321" si="206">SUM(J312:J320)</f>
        <v>748.07999999999993</v>
      </c>
      <c r="K321" s="27"/>
      <c r="L321" s="21">
        <f>SUM(L312:L320)</f>
        <v>95.14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07">SUM(G322:G325)</f>
        <v>0</v>
      </c>
      <c r="H326" s="21">
        <f t="shared" ref="H326" si="208">SUM(H322:H325)</f>
        <v>0</v>
      </c>
      <c r="I326" s="21">
        <f t="shared" ref="I326" si="209">SUM(I322:I325)</f>
        <v>0</v>
      </c>
      <c r="J326" s="21">
        <f t="shared" ref="J326" si="210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1">SUM(G327:G332)</f>
        <v>0</v>
      </c>
      <c r="H333" s="21">
        <f t="shared" ref="H333" si="212">SUM(H327:H332)</f>
        <v>0</v>
      </c>
      <c r="I333" s="21">
        <f t="shared" ref="I333" si="213">SUM(I327:I332)</f>
        <v>0</v>
      </c>
      <c r="J333" s="21">
        <f t="shared" ref="J333" si="214">SUM(J327:J332)</f>
        <v>0</v>
      </c>
      <c r="K333" s="27"/>
      <c r="L333" s="21">
        <f t="shared" ref="L333" ca="1" si="215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16">SUM(G334:G339)</f>
        <v>0</v>
      </c>
      <c r="H340" s="21">
        <f t="shared" ref="H340" si="217">SUM(H334:H339)</f>
        <v>0</v>
      </c>
      <c r="I340" s="21">
        <f t="shared" ref="I340" si="218">SUM(I334:I339)</f>
        <v>0</v>
      </c>
      <c r="J340" s="21">
        <f t="shared" ref="J340" si="219">SUM(J334:J339)</f>
        <v>0</v>
      </c>
      <c r="K340" s="27"/>
      <c r="L340" s="21">
        <f t="shared" ref="L340" ca="1" si="220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1565</v>
      </c>
      <c r="G341" s="34">
        <f t="shared" ref="G341" si="221">G307+G311+G321+G326+G333+G340</f>
        <v>62.7</v>
      </c>
      <c r="H341" s="34">
        <f t="shared" ref="H341" si="222">H307+H311+H321+H326+H333+H340</f>
        <v>63.58</v>
      </c>
      <c r="I341" s="34">
        <f t="shared" ref="I341" si="223">I307+I311+I321+I326+I333+I340</f>
        <v>207.55</v>
      </c>
      <c r="J341" s="34">
        <f t="shared" ref="J341" si="224">J307+J311+J321+J326+J333+J340</f>
        <v>1657.1799999999998</v>
      </c>
      <c r="K341" s="35"/>
      <c r="L341" s="34">
        <f>171.79</f>
        <v>171.79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104</v>
      </c>
      <c r="F342" s="48">
        <v>150</v>
      </c>
      <c r="G342" s="48">
        <v>22.6</v>
      </c>
      <c r="H342" s="48">
        <v>8</v>
      </c>
      <c r="I342" s="48">
        <v>31</v>
      </c>
      <c r="J342" s="48">
        <v>286</v>
      </c>
      <c r="K342" s="49">
        <v>77</v>
      </c>
      <c r="L342" s="48">
        <v>39.64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105</v>
      </c>
      <c r="F344" s="51">
        <v>180</v>
      </c>
      <c r="G344" s="51">
        <v>1.6</v>
      </c>
      <c r="H344" s="51">
        <v>1.3</v>
      </c>
      <c r="I344" s="51">
        <v>11.5</v>
      </c>
      <c r="J344" s="51">
        <v>64</v>
      </c>
      <c r="K344" s="52">
        <v>131</v>
      </c>
      <c r="L344" s="51">
        <v>4.9800000000000004</v>
      </c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9">
        <v>100</v>
      </c>
      <c r="G345" s="51">
        <v>5.8</v>
      </c>
      <c r="H345" s="51">
        <v>8.3000000000000007</v>
      </c>
      <c r="I345" s="51">
        <v>14.83</v>
      </c>
      <c r="J345" s="51">
        <v>157</v>
      </c>
      <c r="K345" s="52">
        <v>2</v>
      </c>
      <c r="L345" s="51">
        <v>13.24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430</v>
      </c>
      <c r="G349" s="21">
        <f t="shared" ref="G349" si="225">SUM(G342:G348)</f>
        <v>30.000000000000004</v>
      </c>
      <c r="H349" s="21">
        <f t="shared" ref="H349" si="226">SUM(H342:H348)</f>
        <v>17.600000000000001</v>
      </c>
      <c r="I349" s="21">
        <f t="shared" ref="I349" si="227">SUM(I342:I348)</f>
        <v>57.33</v>
      </c>
      <c r="J349" s="21">
        <f t="shared" ref="J349" si="228">SUM(J342:J348)</f>
        <v>507</v>
      </c>
      <c r="K349" s="27"/>
      <c r="L349" s="21">
        <f>SUM(L342:L348)</f>
        <v>57.860000000000007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107</v>
      </c>
      <c r="F350" s="51">
        <v>100</v>
      </c>
      <c r="G350" s="51">
        <v>0.36</v>
      </c>
      <c r="H350" s="51">
        <v>0.14000000000000001</v>
      </c>
      <c r="I350" s="51">
        <v>15.23</v>
      </c>
      <c r="J350" s="51">
        <v>57</v>
      </c>
      <c r="K350" s="52"/>
      <c r="L350" s="59">
        <v>17</v>
      </c>
    </row>
    <row r="351" spans="1:12" ht="15" x14ac:dyDescent="0.25">
      <c r="A351" s="15"/>
      <c r="B351" s="16"/>
      <c r="C351" s="11"/>
      <c r="D351" s="6"/>
      <c r="E351" s="50" t="s">
        <v>106</v>
      </c>
      <c r="F351" s="51">
        <v>180</v>
      </c>
      <c r="G351" s="51">
        <v>5.8</v>
      </c>
      <c r="H351" s="51">
        <v>5</v>
      </c>
      <c r="I351" s="51">
        <v>8</v>
      </c>
      <c r="J351" s="51">
        <v>100</v>
      </c>
      <c r="K351" s="52">
        <v>136</v>
      </c>
      <c r="L351" s="51">
        <v>16.52</v>
      </c>
    </row>
    <row r="352" spans="1:12" ht="15" x14ac:dyDescent="0.25">
      <c r="A352" s="15"/>
      <c r="B352" s="16"/>
      <c r="C352" s="11"/>
      <c r="D352" s="6"/>
      <c r="E352" s="50" t="s">
        <v>52</v>
      </c>
      <c r="F352" s="51">
        <v>30</v>
      </c>
      <c r="G352" s="51">
        <v>1.7</v>
      </c>
      <c r="H352" s="51">
        <v>2.2599999999999998</v>
      </c>
      <c r="I352" s="51">
        <v>13.8</v>
      </c>
      <c r="J352" s="51">
        <v>78.89</v>
      </c>
      <c r="K352" s="52">
        <v>148</v>
      </c>
      <c r="L352" s="51">
        <v>3.75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310</v>
      </c>
      <c r="G353" s="21">
        <f t="shared" ref="G353" si="229">SUM(G350:G352)</f>
        <v>7.86</v>
      </c>
      <c r="H353" s="21">
        <f t="shared" ref="H353" si="230">SUM(H350:H352)</f>
        <v>7.3999999999999995</v>
      </c>
      <c r="I353" s="21">
        <f t="shared" ref="I353" si="231">SUM(I350:I352)</f>
        <v>37.03</v>
      </c>
      <c r="J353" s="21">
        <f t="shared" ref="J353" si="232">SUM(J350:J352)</f>
        <v>235.89</v>
      </c>
      <c r="K353" s="27"/>
      <c r="L353" s="60">
        <f>SUM(L350:L352)</f>
        <v>37.269999999999996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108</v>
      </c>
      <c r="F354" s="51">
        <v>60</v>
      </c>
      <c r="G354" s="51">
        <v>0.72</v>
      </c>
      <c r="H354" s="51">
        <v>3.66</v>
      </c>
      <c r="I354" s="51">
        <v>9.7200000000000006</v>
      </c>
      <c r="J354" s="51">
        <v>75</v>
      </c>
      <c r="K354" s="52">
        <v>15</v>
      </c>
      <c r="L354" s="51">
        <v>13.29</v>
      </c>
    </row>
    <row r="355" spans="1:12" ht="15" x14ac:dyDescent="0.25">
      <c r="A355" s="15"/>
      <c r="B355" s="16"/>
      <c r="C355" s="11"/>
      <c r="D355" s="7" t="s">
        <v>28</v>
      </c>
      <c r="E355" s="50" t="s">
        <v>109</v>
      </c>
      <c r="F355" s="51">
        <v>200</v>
      </c>
      <c r="G355" s="51">
        <v>2.6</v>
      </c>
      <c r="H355" s="51">
        <v>5.0999999999999996</v>
      </c>
      <c r="I355" s="51">
        <v>13.25</v>
      </c>
      <c r="J355" s="51">
        <v>109.5</v>
      </c>
      <c r="K355" s="52">
        <v>31</v>
      </c>
      <c r="L355" s="51">
        <v>26.08</v>
      </c>
    </row>
    <row r="356" spans="1:12" ht="15" x14ac:dyDescent="0.25">
      <c r="A356" s="15"/>
      <c r="B356" s="16"/>
      <c r="C356" s="11"/>
      <c r="D356" s="7" t="s">
        <v>29</v>
      </c>
      <c r="E356" s="50" t="s">
        <v>67</v>
      </c>
      <c r="F356" s="51">
        <v>100</v>
      </c>
      <c r="G356" s="51">
        <v>17.600000000000001</v>
      </c>
      <c r="H356" s="51">
        <v>12.3</v>
      </c>
      <c r="I356" s="51">
        <v>15</v>
      </c>
      <c r="J356" s="51">
        <v>243</v>
      </c>
      <c r="K356" s="52">
        <v>95</v>
      </c>
      <c r="L356" s="51">
        <v>42.63</v>
      </c>
    </row>
    <row r="357" spans="1:12" ht="15" x14ac:dyDescent="0.25">
      <c r="A357" s="15"/>
      <c r="B357" s="16"/>
      <c r="C357" s="11"/>
      <c r="D357" s="7" t="s">
        <v>30</v>
      </c>
      <c r="E357" s="50" t="s">
        <v>88</v>
      </c>
      <c r="F357" s="51">
        <v>150</v>
      </c>
      <c r="G357" s="51">
        <v>3.25</v>
      </c>
      <c r="H357" s="51">
        <v>9.6</v>
      </c>
      <c r="I357" s="51">
        <v>18.88</v>
      </c>
      <c r="J357" s="51">
        <v>181.5</v>
      </c>
      <c r="K357" s="52">
        <v>52</v>
      </c>
      <c r="L357" s="51">
        <v>11.97</v>
      </c>
    </row>
    <row r="358" spans="1:12" ht="15" x14ac:dyDescent="0.25">
      <c r="A358" s="15"/>
      <c r="B358" s="16"/>
      <c r="C358" s="11"/>
      <c r="D358" s="7" t="s">
        <v>31</v>
      </c>
      <c r="E358" s="50" t="s">
        <v>69</v>
      </c>
      <c r="F358" s="51">
        <v>180</v>
      </c>
      <c r="G358" s="51">
        <v>0.8</v>
      </c>
      <c r="H358" s="51">
        <v>0</v>
      </c>
      <c r="I358" s="51">
        <v>19.600000000000001</v>
      </c>
      <c r="J358" s="51">
        <v>220</v>
      </c>
      <c r="K358" s="52"/>
      <c r="L358" s="59">
        <v>14</v>
      </c>
    </row>
    <row r="359" spans="1:12" ht="15" x14ac:dyDescent="0.25">
      <c r="A359" s="15"/>
      <c r="B359" s="16"/>
      <c r="C359" s="11"/>
      <c r="D359" s="7" t="s">
        <v>32</v>
      </c>
      <c r="E359" s="50" t="s">
        <v>59</v>
      </c>
      <c r="F359" s="51">
        <v>30</v>
      </c>
      <c r="G359" s="51">
        <v>2.2799999999999998</v>
      </c>
      <c r="H359" s="51">
        <v>0.24</v>
      </c>
      <c r="I359" s="51">
        <v>14.76</v>
      </c>
      <c r="J359" s="51">
        <v>70.2</v>
      </c>
      <c r="K359" s="52">
        <v>142</v>
      </c>
      <c r="L359" s="59">
        <v>1.5</v>
      </c>
    </row>
    <row r="360" spans="1:12" ht="15" x14ac:dyDescent="0.25">
      <c r="A360" s="15"/>
      <c r="B360" s="16"/>
      <c r="C360" s="11"/>
      <c r="D360" s="7" t="s">
        <v>33</v>
      </c>
      <c r="E360" s="50" t="s">
        <v>60</v>
      </c>
      <c r="F360" s="51">
        <v>30</v>
      </c>
      <c r="G360" s="51">
        <v>2.4</v>
      </c>
      <c r="H360" s="51">
        <v>0.45</v>
      </c>
      <c r="I360" s="51">
        <v>12.03</v>
      </c>
      <c r="J360" s="51">
        <v>61.8</v>
      </c>
      <c r="K360" s="52">
        <v>143</v>
      </c>
      <c r="L360" s="59">
        <v>1.8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750</v>
      </c>
      <c r="G363" s="21">
        <f t="shared" ref="G363" si="233">SUM(G354:G362)</f>
        <v>29.650000000000002</v>
      </c>
      <c r="H363" s="21">
        <f t="shared" ref="H363" si="234">SUM(H354:H362)</f>
        <v>31.35</v>
      </c>
      <c r="I363" s="21">
        <f t="shared" ref="I363" si="235">SUM(I354:I362)</f>
        <v>103.24</v>
      </c>
      <c r="J363" s="21">
        <f t="shared" ref="J363" si="236">SUM(J354:J362)</f>
        <v>961</v>
      </c>
      <c r="K363" s="27"/>
      <c r="L363" s="21">
        <f>SUM(L354:L362)</f>
        <v>111.27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37">SUM(G364:G367)</f>
        <v>0</v>
      </c>
      <c r="H368" s="21">
        <f t="shared" ref="H368" si="238">SUM(H364:H367)</f>
        <v>0</v>
      </c>
      <c r="I368" s="21">
        <f t="shared" ref="I368" si="239">SUM(I364:I367)</f>
        <v>0</v>
      </c>
      <c r="J368" s="21">
        <f t="shared" ref="J368" si="240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1">SUM(G369:G374)</f>
        <v>0</v>
      </c>
      <c r="H375" s="21">
        <f t="shared" ref="H375" si="242">SUM(H369:H374)</f>
        <v>0</v>
      </c>
      <c r="I375" s="21">
        <f t="shared" ref="I375" si="243">SUM(I369:I374)</f>
        <v>0</v>
      </c>
      <c r="J375" s="21">
        <f t="shared" ref="J375" si="244">SUM(J369:J374)</f>
        <v>0</v>
      </c>
      <c r="K375" s="27"/>
      <c r="L375" s="21">
        <f t="shared" ref="L375" ca="1" si="245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46">SUM(G376:G381)</f>
        <v>0</v>
      </c>
      <c r="H382" s="21">
        <f t="shared" ref="H382" si="247">SUM(H376:H381)</f>
        <v>0</v>
      </c>
      <c r="I382" s="21">
        <f t="shared" ref="I382" si="248">SUM(I376:I381)</f>
        <v>0</v>
      </c>
      <c r="J382" s="21">
        <f t="shared" ref="J382" si="249">SUM(J376:J381)</f>
        <v>0</v>
      </c>
      <c r="K382" s="27"/>
      <c r="L382" s="21">
        <f t="shared" ref="L382" ca="1" si="250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1490</v>
      </c>
      <c r="G383" s="34">
        <f t="shared" ref="G383" si="251">G349+G353+G363+G368+G375+G382</f>
        <v>67.510000000000005</v>
      </c>
      <c r="H383" s="34">
        <f t="shared" ref="H383" si="252">H349+H353+H363+H368+H375+H382</f>
        <v>56.35</v>
      </c>
      <c r="I383" s="34">
        <f t="shared" ref="I383" si="253">I349+I353+I363+I368+I375+I382</f>
        <v>197.6</v>
      </c>
      <c r="J383" s="34">
        <f t="shared" ref="J383" si="254">J349+J353+J363+J368+J375+J382</f>
        <v>1703.8899999999999</v>
      </c>
      <c r="K383" s="35"/>
      <c r="L383" s="61">
        <v>206.4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110</v>
      </c>
      <c r="F384" s="48">
        <v>200</v>
      </c>
      <c r="G384" s="48">
        <v>7.46</v>
      </c>
      <c r="H384" s="48">
        <v>7.44</v>
      </c>
      <c r="I384" s="48">
        <v>35.72</v>
      </c>
      <c r="J384" s="48">
        <v>239.6</v>
      </c>
      <c r="K384" s="49">
        <v>63</v>
      </c>
      <c r="L384" s="48">
        <v>14.58</v>
      </c>
    </row>
    <row r="385" spans="1:12" ht="15" x14ac:dyDescent="0.25">
      <c r="A385" s="25"/>
      <c r="B385" s="16"/>
      <c r="C385" s="11"/>
      <c r="D385" s="6"/>
      <c r="E385" s="50" t="s">
        <v>50</v>
      </c>
      <c r="F385" s="51">
        <v>40</v>
      </c>
      <c r="G385" s="51">
        <v>5.0999999999999996</v>
      </c>
      <c r="H385" s="51">
        <v>4.5999999999999996</v>
      </c>
      <c r="I385" s="51">
        <v>0.3</v>
      </c>
      <c r="J385" s="51">
        <v>63</v>
      </c>
      <c r="K385" s="52">
        <v>46</v>
      </c>
      <c r="L385" s="59">
        <v>10</v>
      </c>
    </row>
    <row r="386" spans="1:12" ht="15" x14ac:dyDescent="0.25">
      <c r="A386" s="25"/>
      <c r="B386" s="16"/>
      <c r="C386" s="11"/>
      <c r="D386" s="7" t="s">
        <v>22</v>
      </c>
      <c r="E386" s="50" t="s">
        <v>73</v>
      </c>
      <c r="F386" s="51">
        <v>180</v>
      </c>
      <c r="G386" s="51">
        <v>2.6</v>
      </c>
      <c r="H386" s="51">
        <v>3.2</v>
      </c>
      <c r="I386" s="51">
        <v>19</v>
      </c>
      <c r="J386" s="51">
        <v>115</v>
      </c>
      <c r="K386" s="52">
        <v>132</v>
      </c>
      <c r="L386" s="51">
        <v>8.9600000000000009</v>
      </c>
    </row>
    <row r="387" spans="1:12" ht="15" x14ac:dyDescent="0.25">
      <c r="A387" s="25"/>
      <c r="B387" s="16"/>
      <c r="C387" s="11"/>
      <c r="D387" s="7" t="s">
        <v>23</v>
      </c>
      <c r="E387" s="50" t="s">
        <v>72</v>
      </c>
      <c r="F387" s="51">
        <v>80</v>
      </c>
      <c r="G387" s="51">
        <v>2.4</v>
      </c>
      <c r="H387" s="51">
        <v>3.87</v>
      </c>
      <c r="I387" s="51">
        <v>27.83</v>
      </c>
      <c r="J387" s="51">
        <v>156</v>
      </c>
      <c r="K387" s="52">
        <v>3</v>
      </c>
      <c r="L387" s="51">
        <v>9.51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55">SUM(G384:G390)</f>
        <v>17.559999999999999</v>
      </c>
      <c r="H391" s="21">
        <f t="shared" ref="H391" si="256">SUM(H384:H390)</f>
        <v>19.11</v>
      </c>
      <c r="I391" s="21">
        <f t="shared" ref="I391" si="257">SUM(I384:I390)</f>
        <v>82.85</v>
      </c>
      <c r="J391" s="21">
        <f t="shared" ref="J391" si="258">SUM(J384:J390)</f>
        <v>573.6</v>
      </c>
      <c r="K391" s="27"/>
      <c r="L391" s="21">
        <f>SUM(L384:L390)</f>
        <v>43.05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 t="s">
        <v>83</v>
      </c>
      <c r="F393" s="51">
        <v>180</v>
      </c>
      <c r="G393" s="51">
        <v>5.8</v>
      </c>
      <c r="H393" s="51">
        <v>5</v>
      </c>
      <c r="I393" s="51">
        <v>9.6</v>
      </c>
      <c r="J393" s="51">
        <v>107</v>
      </c>
      <c r="K393" s="52">
        <v>122</v>
      </c>
      <c r="L393" s="51">
        <v>16.28</v>
      </c>
    </row>
    <row r="394" spans="1:12" ht="15" x14ac:dyDescent="0.25">
      <c r="A394" s="25"/>
      <c r="B394" s="16"/>
      <c r="C394" s="11"/>
      <c r="D394" s="6"/>
      <c r="E394" s="50" t="s">
        <v>111</v>
      </c>
      <c r="F394" s="51">
        <v>60</v>
      </c>
      <c r="G394" s="51">
        <v>8.59</v>
      </c>
      <c r="H394" s="51">
        <v>21.05</v>
      </c>
      <c r="I394" s="51">
        <v>68.86</v>
      </c>
      <c r="J394" s="51">
        <v>446.89</v>
      </c>
      <c r="K394" s="52">
        <v>136</v>
      </c>
      <c r="L394" s="62">
        <v>18.2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240</v>
      </c>
      <c r="G395" s="21">
        <f t="shared" ref="G395" si="259">SUM(G392:G394)</f>
        <v>14.39</v>
      </c>
      <c r="H395" s="21">
        <f t="shared" ref="H395" si="260">SUM(H392:H394)</f>
        <v>26.05</v>
      </c>
      <c r="I395" s="21">
        <f t="shared" ref="I395" si="261">SUM(I392:I394)</f>
        <v>78.459999999999994</v>
      </c>
      <c r="J395" s="21">
        <f t="shared" ref="J395" si="262">SUM(J392:J394)</f>
        <v>553.89</v>
      </c>
      <c r="K395" s="27"/>
      <c r="L395" s="21">
        <f>SUM(L392:L394)</f>
        <v>34.480000000000004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112</v>
      </c>
      <c r="F396" s="51">
        <v>60</v>
      </c>
      <c r="G396" s="51">
        <v>5.7</v>
      </c>
      <c r="H396" s="51">
        <v>8.3000000000000007</v>
      </c>
      <c r="I396" s="51">
        <v>5.5</v>
      </c>
      <c r="J396" s="51">
        <v>120</v>
      </c>
      <c r="K396" s="52">
        <v>20</v>
      </c>
      <c r="L396" s="51">
        <v>17.559999999999999</v>
      </c>
    </row>
    <row r="397" spans="1:12" ht="25.5" x14ac:dyDescent="0.25">
      <c r="A397" s="25"/>
      <c r="B397" s="16"/>
      <c r="C397" s="11"/>
      <c r="D397" s="7" t="s">
        <v>28</v>
      </c>
      <c r="E397" s="58" t="s">
        <v>113</v>
      </c>
      <c r="F397" s="51">
        <v>200</v>
      </c>
      <c r="G397" s="51">
        <v>2.56</v>
      </c>
      <c r="H397" s="51">
        <v>2.78</v>
      </c>
      <c r="I397" s="51">
        <v>15.68</v>
      </c>
      <c r="J397" s="51">
        <v>109</v>
      </c>
      <c r="K397" s="52">
        <v>37</v>
      </c>
      <c r="L397" s="51">
        <v>15.29</v>
      </c>
    </row>
    <row r="398" spans="1:12" ht="15" x14ac:dyDescent="0.25">
      <c r="A398" s="25"/>
      <c r="B398" s="16"/>
      <c r="C398" s="11"/>
      <c r="D398" s="7" t="s">
        <v>29</v>
      </c>
      <c r="E398" s="50" t="s">
        <v>114</v>
      </c>
      <c r="F398" s="51">
        <v>200</v>
      </c>
      <c r="G398" s="51">
        <v>27.5</v>
      </c>
      <c r="H398" s="51">
        <v>31</v>
      </c>
      <c r="I398" s="51">
        <v>10</v>
      </c>
      <c r="J398" s="51">
        <v>432.5</v>
      </c>
      <c r="K398" s="52">
        <v>108</v>
      </c>
      <c r="L398" s="51">
        <v>48.38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115</v>
      </c>
      <c r="F400" s="51">
        <v>180</v>
      </c>
      <c r="G400" s="51">
        <v>0.35</v>
      </c>
      <c r="H400" s="51">
        <v>0</v>
      </c>
      <c r="I400" s="51">
        <v>23.85</v>
      </c>
      <c r="J400" s="51">
        <v>96.62</v>
      </c>
      <c r="K400" s="52">
        <v>109</v>
      </c>
      <c r="L400" s="51">
        <v>6.78</v>
      </c>
    </row>
    <row r="401" spans="1:12" ht="15" x14ac:dyDescent="0.25">
      <c r="A401" s="25"/>
      <c r="B401" s="16"/>
      <c r="C401" s="11"/>
      <c r="D401" s="7" t="s">
        <v>32</v>
      </c>
      <c r="E401" s="50" t="s">
        <v>59</v>
      </c>
      <c r="F401" s="51">
        <v>30</v>
      </c>
      <c r="G401" s="51">
        <v>2.2799999999999998</v>
      </c>
      <c r="H401" s="51">
        <v>0.24</v>
      </c>
      <c r="I401" s="51">
        <v>14.76</v>
      </c>
      <c r="J401" s="51">
        <v>70.2</v>
      </c>
      <c r="K401" s="52">
        <v>142</v>
      </c>
      <c r="L401" s="59">
        <v>1.5</v>
      </c>
    </row>
    <row r="402" spans="1:12" ht="15" x14ac:dyDescent="0.25">
      <c r="A402" s="25"/>
      <c r="B402" s="16"/>
      <c r="C402" s="11"/>
      <c r="D402" s="7" t="s">
        <v>33</v>
      </c>
      <c r="E402" s="50" t="s">
        <v>60</v>
      </c>
      <c r="F402" s="51">
        <v>30</v>
      </c>
      <c r="G402" s="51">
        <v>2.4</v>
      </c>
      <c r="H402" s="51">
        <v>0.45</v>
      </c>
      <c r="I402" s="51">
        <v>12.03</v>
      </c>
      <c r="J402" s="51">
        <v>61.8</v>
      </c>
      <c r="K402" s="52">
        <v>143</v>
      </c>
      <c r="L402" s="59">
        <v>1.8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63">SUM(G396:G404)</f>
        <v>40.79</v>
      </c>
      <c r="H405" s="21">
        <f t="shared" ref="H405" si="264">SUM(H396:H404)</f>
        <v>42.77</v>
      </c>
      <c r="I405" s="21">
        <f t="shared" ref="I405" si="265">SUM(I396:I404)</f>
        <v>81.820000000000007</v>
      </c>
      <c r="J405" s="21">
        <f t="shared" ref="J405" si="266">SUM(J396:J404)</f>
        <v>890.12</v>
      </c>
      <c r="K405" s="27"/>
      <c r="L405" s="21">
        <f>SUM(L396:L404)</f>
        <v>91.309999999999988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67">SUM(G406:G409)</f>
        <v>0</v>
      </c>
      <c r="H410" s="21">
        <f t="shared" ref="H410" si="268">SUM(H406:H409)</f>
        <v>0</v>
      </c>
      <c r="I410" s="21">
        <f t="shared" ref="I410" si="269">SUM(I406:I409)</f>
        <v>0</v>
      </c>
      <c r="J410" s="21">
        <f t="shared" ref="J410" si="270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1">SUM(G411:G416)</f>
        <v>0</v>
      </c>
      <c r="H417" s="21">
        <f t="shared" ref="H417" si="272">SUM(H411:H416)</f>
        <v>0</v>
      </c>
      <c r="I417" s="21">
        <f t="shared" ref="I417" si="273">SUM(I411:I416)</f>
        <v>0</v>
      </c>
      <c r="J417" s="21">
        <f t="shared" ref="J417" si="274">SUM(J411:J416)</f>
        <v>0</v>
      </c>
      <c r="K417" s="27"/>
      <c r="L417" s="21">
        <f t="shared" ref="L417" ca="1" si="27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76">SUM(G418:G423)</f>
        <v>0</v>
      </c>
      <c r="H424" s="21">
        <f t="shared" ref="H424" si="277">SUM(H418:H423)</f>
        <v>0</v>
      </c>
      <c r="I424" s="21">
        <f t="shared" ref="I424" si="278">SUM(I418:I423)</f>
        <v>0</v>
      </c>
      <c r="J424" s="21">
        <f t="shared" ref="J424" si="279">SUM(J418:J423)</f>
        <v>0</v>
      </c>
      <c r="K424" s="27"/>
      <c r="L424" s="21">
        <f t="shared" ref="L424" ca="1" si="280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1440</v>
      </c>
      <c r="G425" s="34">
        <f t="shared" ref="G425" si="281">G391+G395+G405+G410+G417+G424</f>
        <v>72.739999999999995</v>
      </c>
      <c r="H425" s="34">
        <f t="shared" ref="H425" si="282">H391+H395+H405+H410+H417+H424</f>
        <v>87.93</v>
      </c>
      <c r="I425" s="34">
        <f t="shared" ref="I425" si="283">I391+I395+I405+I410+I417+I424</f>
        <v>243.13</v>
      </c>
      <c r="J425" s="34">
        <f t="shared" ref="J425" si="284">J391+J395+J405+J410+J417+J424</f>
        <v>2017.6100000000001</v>
      </c>
      <c r="K425" s="35"/>
      <c r="L425" s="34">
        <v>168.84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116</v>
      </c>
      <c r="F426" s="48">
        <v>150</v>
      </c>
      <c r="G426" s="48">
        <v>13.7</v>
      </c>
      <c r="H426" s="48">
        <v>4.9000000000000004</v>
      </c>
      <c r="I426" s="48">
        <v>40.799999999999997</v>
      </c>
      <c r="J426" s="48">
        <v>262</v>
      </c>
      <c r="K426" s="49">
        <v>74</v>
      </c>
      <c r="L426" s="48">
        <v>46.28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82</v>
      </c>
      <c r="F428" s="51">
        <v>180</v>
      </c>
      <c r="G428" s="51">
        <v>0.3</v>
      </c>
      <c r="H428" s="51">
        <v>0.1</v>
      </c>
      <c r="I428" s="51">
        <v>9.5</v>
      </c>
      <c r="J428" s="51">
        <v>40</v>
      </c>
      <c r="K428" s="52">
        <v>130</v>
      </c>
      <c r="L428" s="51">
        <v>5.23</v>
      </c>
    </row>
    <row r="429" spans="1:12" ht="15" x14ac:dyDescent="0.25">
      <c r="A429" s="25"/>
      <c r="B429" s="16"/>
      <c r="C429" s="11"/>
      <c r="D429" s="7" t="s">
        <v>23</v>
      </c>
      <c r="E429" s="50" t="s">
        <v>63</v>
      </c>
      <c r="F429" s="51">
        <v>70</v>
      </c>
      <c r="G429" s="51">
        <v>11.6</v>
      </c>
      <c r="H429" s="51">
        <v>16.600000000000001</v>
      </c>
      <c r="I429" s="51">
        <v>29.66</v>
      </c>
      <c r="J429" s="51">
        <v>314</v>
      </c>
      <c r="K429" s="52">
        <v>1</v>
      </c>
      <c r="L429" s="51">
        <v>8.86</v>
      </c>
    </row>
    <row r="430" spans="1:12" ht="15" x14ac:dyDescent="0.25">
      <c r="A430" s="25"/>
      <c r="B430" s="16"/>
      <c r="C430" s="11"/>
      <c r="D430" s="7" t="s">
        <v>24</v>
      </c>
      <c r="E430" s="50" t="s">
        <v>58</v>
      </c>
      <c r="F430" s="51">
        <v>100</v>
      </c>
      <c r="G430" s="51">
        <v>0.6</v>
      </c>
      <c r="H430" s="51">
        <v>0.6</v>
      </c>
      <c r="I430" s="51">
        <v>14.7</v>
      </c>
      <c r="J430" s="51">
        <v>70.5</v>
      </c>
      <c r="K430" s="52"/>
      <c r="L430" s="51">
        <v>13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85">SUM(G426:G432)</f>
        <v>26.200000000000003</v>
      </c>
      <c r="H433" s="21">
        <f t="shared" ref="H433" si="286">SUM(H426:H432)</f>
        <v>22.200000000000003</v>
      </c>
      <c r="I433" s="21">
        <f t="shared" ref="I433" si="287">SUM(I426:I432)</f>
        <v>94.66</v>
      </c>
      <c r="J433" s="21">
        <f t="shared" ref="J433" si="288">SUM(J426:J432)</f>
        <v>686.5</v>
      </c>
      <c r="K433" s="27"/>
      <c r="L433" s="21">
        <f>SUM(L426:L432)</f>
        <v>73.37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9"/>
    </row>
    <row r="435" spans="1:12" ht="15" x14ac:dyDescent="0.25">
      <c r="A435" s="25"/>
      <c r="B435" s="16"/>
      <c r="C435" s="11"/>
      <c r="D435" s="6"/>
      <c r="E435" s="50" t="s">
        <v>75</v>
      </c>
      <c r="F435" s="51">
        <v>180</v>
      </c>
      <c r="G435" s="51">
        <v>11</v>
      </c>
      <c r="H435" s="51">
        <v>7</v>
      </c>
      <c r="I435" s="51">
        <v>7</v>
      </c>
      <c r="J435" s="51">
        <v>143</v>
      </c>
      <c r="K435" s="52">
        <v>126</v>
      </c>
      <c r="L435" s="51">
        <v>21.55</v>
      </c>
    </row>
    <row r="436" spans="1:12" ht="15" x14ac:dyDescent="0.25">
      <c r="A436" s="25"/>
      <c r="B436" s="16"/>
      <c r="C436" s="11"/>
      <c r="D436" s="6"/>
      <c r="E436" s="50" t="s">
        <v>117</v>
      </c>
      <c r="F436" s="51">
        <v>25</v>
      </c>
      <c r="G436" s="51">
        <v>1.35</v>
      </c>
      <c r="H436" s="51">
        <v>8.82</v>
      </c>
      <c r="I436" s="51">
        <v>14.13</v>
      </c>
      <c r="J436" s="51">
        <v>136</v>
      </c>
      <c r="K436" s="52"/>
      <c r="L436" s="59">
        <v>5.2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205</v>
      </c>
      <c r="G437" s="21">
        <f t="shared" ref="G437" si="289">SUM(G434:G436)</f>
        <v>12.35</v>
      </c>
      <c r="H437" s="21">
        <f t="shared" ref="H437" si="290">SUM(H434:H436)</f>
        <v>15.82</v>
      </c>
      <c r="I437" s="21">
        <f t="shared" ref="I437" si="291">SUM(I434:I436)</f>
        <v>21.130000000000003</v>
      </c>
      <c r="J437" s="21">
        <f t="shared" ref="J437" si="292">SUM(J434:J436)</f>
        <v>279</v>
      </c>
      <c r="K437" s="27"/>
      <c r="L437" s="60">
        <f>SUM(L434:L436)</f>
        <v>26.75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118</v>
      </c>
      <c r="F438" s="51">
        <v>60</v>
      </c>
      <c r="G438" s="51">
        <v>1</v>
      </c>
      <c r="H438" s="51">
        <v>6.1</v>
      </c>
      <c r="I438" s="51">
        <v>3.5</v>
      </c>
      <c r="J438" s="51">
        <v>73</v>
      </c>
      <c r="K438" s="52">
        <v>14</v>
      </c>
      <c r="L438" s="51">
        <v>16.28</v>
      </c>
    </row>
    <row r="439" spans="1:12" ht="25.5" x14ac:dyDescent="0.25">
      <c r="A439" s="25"/>
      <c r="B439" s="16"/>
      <c r="C439" s="11"/>
      <c r="D439" s="7" t="s">
        <v>28</v>
      </c>
      <c r="E439" s="58" t="s">
        <v>119</v>
      </c>
      <c r="F439" s="51">
        <v>200</v>
      </c>
      <c r="G439" s="51">
        <v>1.5</v>
      </c>
      <c r="H439" s="51">
        <v>4.5</v>
      </c>
      <c r="I439" s="51">
        <v>3.8</v>
      </c>
      <c r="J439" s="51">
        <v>61.75</v>
      </c>
      <c r="K439" s="52">
        <v>30</v>
      </c>
      <c r="L439" s="51">
        <v>26.57</v>
      </c>
    </row>
    <row r="440" spans="1:12" ht="15" x14ac:dyDescent="0.25">
      <c r="A440" s="25"/>
      <c r="B440" s="16"/>
      <c r="C440" s="11"/>
      <c r="D440" s="7" t="s">
        <v>29</v>
      </c>
      <c r="E440" s="50" t="s">
        <v>120</v>
      </c>
      <c r="F440" s="51">
        <v>90</v>
      </c>
      <c r="G440" s="51">
        <v>9</v>
      </c>
      <c r="H440" s="51">
        <v>1.1000000000000001</v>
      </c>
      <c r="I440" s="51">
        <v>7</v>
      </c>
      <c r="J440" s="51">
        <v>74</v>
      </c>
      <c r="K440" s="52">
        <v>88</v>
      </c>
      <c r="L440" s="51">
        <v>20.65</v>
      </c>
    </row>
    <row r="441" spans="1:12" ht="15" x14ac:dyDescent="0.25">
      <c r="A441" s="25"/>
      <c r="B441" s="16"/>
      <c r="C441" s="11"/>
      <c r="D441" s="7" t="s">
        <v>30</v>
      </c>
      <c r="E441" s="50" t="s">
        <v>88</v>
      </c>
      <c r="F441" s="51">
        <v>150</v>
      </c>
      <c r="G441" s="51">
        <v>3.25</v>
      </c>
      <c r="H441" s="51">
        <v>9.6</v>
      </c>
      <c r="I441" s="51">
        <v>18.88</v>
      </c>
      <c r="J441" s="51">
        <v>181.5</v>
      </c>
      <c r="K441" s="52">
        <v>52</v>
      </c>
      <c r="L441" s="51">
        <v>11.97</v>
      </c>
    </row>
    <row r="442" spans="1:12" ht="15" x14ac:dyDescent="0.25">
      <c r="A442" s="25"/>
      <c r="B442" s="16"/>
      <c r="C442" s="11"/>
      <c r="D442" s="7" t="s">
        <v>31</v>
      </c>
      <c r="E442" s="50" t="s">
        <v>121</v>
      </c>
      <c r="F442" s="51">
        <v>180</v>
      </c>
      <c r="G442" s="51">
        <v>0.8</v>
      </c>
      <c r="H442" s="51">
        <v>0</v>
      </c>
      <c r="I442" s="51">
        <v>19.600000000000001</v>
      </c>
      <c r="J442" s="51">
        <v>220</v>
      </c>
      <c r="K442" s="52"/>
      <c r="L442" s="59">
        <v>14</v>
      </c>
    </row>
    <row r="443" spans="1:12" ht="15" x14ac:dyDescent="0.25">
      <c r="A443" s="25"/>
      <c r="B443" s="16"/>
      <c r="C443" s="11"/>
      <c r="D443" s="7" t="s">
        <v>32</v>
      </c>
      <c r="E443" s="50" t="s">
        <v>59</v>
      </c>
      <c r="F443" s="51">
        <v>30</v>
      </c>
      <c r="G443" s="51">
        <v>2.2799999999999998</v>
      </c>
      <c r="H443" s="51">
        <v>0.24</v>
      </c>
      <c r="I443" s="51">
        <v>14.76</v>
      </c>
      <c r="J443" s="51">
        <v>70.2</v>
      </c>
      <c r="K443" s="52">
        <v>142</v>
      </c>
      <c r="L443" s="59">
        <v>1.5</v>
      </c>
    </row>
    <row r="444" spans="1:12" ht="15" x14ac:dyDescent="0.25">
      <c r="A444" s="25"/>
      <c r="B444" s="16"/>
      <c r="C444" s="11"/>
      <c r="D444" s="7" t="s">
        <v>33</v>
      </c>
      <c r="E444" s="50" t="s">
        <v>60</v>
      </c>
      <c r="F444" s="51">
        <v>30</v>
      </c>
      <c r="G444" s="51">
        <v>2.4</v>
      </c>
      <c r="H444" s="51">
        <v>0.45</v>
      </c>
      <c r="I444" s="51">
        <v>12.03</v>
      </c>
      <c r="J444" s="51">
        <v>61.8</v>
      </c>
      <c r="K444" s="52">
        <v>143</v>
      </c>
      <c r="L444" s="59">
        <v>1.8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740</v>
      </c>
      <c r="G447" s="21">
        <f t="shared" ref="G447" si="293">SUM(G438:G446)</f>
        <v>20.23</v>
      </c>
      <c r="H447" s="21">
        <f t="shared" ref="H447" si="294">SUM(H438:H446)</f>
        <v>21.989999999999995</v>
      </c>
      <c r="I447" s="21">
        <f t="shared" ref="I447" si="295">SUM(I438:I446)</f>
        <v>79.570000000000007</v>
      </c>
      <c r="J447" s="21">
        <f t="shared" ref="J447" si="296">SUM(J438:J446)</f>
        <v>742.25</v>
      </c>
      <c r="K447" s="27"/>
      <c r="L447" s="21">
        <f>SUM(L438:L446)</f>
        <v>92.77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97">SUM(G448:G451)</f>
        <v>0</v>
      </c>
      <c r="H452" s="21">
        <f t="shared" ref="H452" si="298">SUM(H448:H451)</f>
        <v>0</v>
      </c>
      <c r="I452" s="21">
        <f t="shared" ref="I452" si="299">SUM(I448:I451)</f>
        <v>0</v>
      </c>
      <c r="J452" s="21">
        <f t="shared" ref="J452" si="300"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01">SUM(G453:G458)</f>
        <v>0</v>
      </c>
      <c r="H459" s="21">
        <f t="shared" ref="H459" si="302">SUM(H453:H458)</f>
        <v>0</v>
      </c>
      <c r="I459" s="21">
        <f t="shared" ref="I459" si="303">SUM(I453:I458)</f>
        <v>0</v>
      </c>
      <c r="J459" s="21">
        <f t="shared" ref="J459" si="304">SUM(J453:J458)</f>
        <v>0</v>
      </c>
      <c r="K459" s="27"/>
      <c r="L459" s="21">
        <f t="shared" ref="L459" ca="1" si="305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06">SUM(G460:G465)</f>
        <v>0</v>
      </c>
      <c r="H466" s="21">
        <f t="shared" ref="H466" si="307">SUM(H460:H465)</f>
        <v>0</v>
      </c>
      <c r="I466" s="21">
        <f t="shared" ref="I466" si="308">SUM(I460:I465)</f>
        <v>0</v>
      </c>
      <c r="J466" s="21">
        <f t="shared" ref="J466" si="309">SUM(J460:J465)</f>
        <v>0</v>
      </c>
      <c r="K466" s="27"/>
      <c r="L466" s="21">
        <f t="shared" ref="L466" ca="1" si="310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1445</v>
      </c>
      <c r="G467" s="34">
        <f t="shared" ref="G467" si="311">G433+G437+G447+G452+G459+G466</f>
        <v>58.78</v>
      </c>
      <c r="H467" s="34">
        <f t="shared" ref="H467" si="312">H433+H437+H447+H452+H459+H466</f>
        <v>60.01</v>
      </c>
      <c r="I467" s="34">
        <f t="shared" ref="I467" si="313">I433+I437+I447+I452+I459+I466</f>
        <v>195.36</v>
      </c>
      <c r="J467" s="34">
        <f t="shared" ref="J467" si="314">J433+J437+J447+J452+J459+J466</f>
        <v>1707.75</v>
      </c>
      <c r="K467" s="35"/>
      <c r="L467" s="34">
        <v>192.89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90</v>
      </c>
      <c r="F468" s="48">
        <v>130</v>
      </c>
      <c r="G468" s="48">
        <v>17.7</v>
      </c>
      <c r="H468" s="48">
        <v>4.4000000000000004</v>
      </c>
      <c r="I468" s="48">
        <v>4.5999999999999996</v>
      </c>
      <c r="J468" s="48">
        <v>129</v>
      </c>
      <c r="K468" s="49">
        <v>91</v>
      </c>
      <c r="L468" s="64">
        <v>44.3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73</v>
      </c>
      <c r="F470" s="51">
        <v>200</v>
      </c>
      <c r="G470" s="51">
        <v>2.6</v>
      </c>
      <c r="H470" s="51">
        <v>3.2</v>
      </c>
      <c r="I470" s="51">
        <v>19</v>
      </c>
      <c r="J470" s="51">
        <v>115</v>
      </c>
      <c r="K470" s="52">
        <v>132</v>
      </c>
      <c r="L470" s="51">
        <v>8.9600000000000009</v>
      </c>
    </row>
    <row r="471" spans="1:12" ht="15" x14ac:dyDescent="0.25">
      <c r="A471" s="25"/>
      <c r="B471" s="16"/>
      <c r="C471" s="11"/>
      <c r="D471" s="7" t="s">
        <v>23</v>
      </c>
      <c r="E471" s="50" t="s">
        <v>91</v>
      </c>
      <c r="F471" s="51">
        <v>80</v>
      </c>
      <c r="G471" s="51">
        <v>5.8</v>
      </c>
      <c r="H471" s="51">
        <v>8.3000000000000007</v>
      </c>
      <c r="I471" s="51">
        <v>14.83</v>
      </c>
      <c r="J471" s="51">
        <v>157</v>
      </c>
      <c r="K471" s="52">
        <v>2</v>
      </c>
      <c r="L471" s="51">
        <v>13.24</v>
      </c>
    </row>
    <row r="472" spans="1:12" ht="15" x14ac:dyDescent="0.25">
      <c r="A472" s="25"/>
      <c r="B472" s="16"/>
      <c r="C472" s="11"/>
      <c r="D472" s="7" t="s">
        <v>24</v>
      </c>
      <c r="E472" s="50" t="s">
        <v>89</v>
      </c>
      <c r="F472" s="51">
        <v>100</v>
      </c>
      <c r="G472" s="51">
        <v>0.8</v>
      </c>
      <c r="H472" s="51">
        <v>0.2</v>
      </c>
      <c r="I472" s="51">
        <v>7.5</v>
      </c>
      <c r="J472" s="51">
        <v>33</v>
      </c>
      <c r="K472" s="52"/>
      <c r="L472" s="59">
        <v>17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 t="shared" ref="G475" si="315">SUM(G468:G474)</f>
        <v>26.900000000000002</v>
      </c>
      <c r="H475" s="21">
        <f t="shared" ref="H475" si="316">SUM(H468:H474)</f>
        <v>16.100000000000001</v>
      </c>
      <c r="I475" s="21">
        <f t="shared" ref="I475" si="317">SUM(I468:I474)</f>
        <v>45.93</v>
      </c>
      <c r="J475" s="21">
        <f t="shared" ref="J475" si="318">SUM(J468:J474)</f>
        <v>434</v>
      </c>
      <c r="K475" s="27"/>
      <c r="L475" s="60">
        <f>SUM(L468:L474)</f>
        <v>83.5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69</v>
      </c>
      <c r="F477" s="51">
        <v>180</v>
      </c>
      <c r="G477" s="51">
        <v>0.8</v>
      </c>
      <c r="H477" s="51">
        <v>0</v>
      </c>
      <c r="I477" s="51">
        <v>19.600000000000001</v>
      </c>
      <c r="J477" s="51">
        <v>220</v>
      </c>
      <c r="K477" s="52"/>
      <c r="L477" s="59">
        <v>14</v>
      </c>
    </row>
    <row r="478" spans="1:12" ht="15" x14ac:dyDescent="0.25">
      <c r="A478" s="25"/>
      <c r="B478" s="16"/>
      <c r="C478" s="11"/>
      <c r="D478" s="6"/>
      <c r="E478" s="50" t="s">
        <v>52</v>
      </c>
      <c r="F478" s="51">
        <v>20</v>
      </c>
      <c r="G478" s="51">
        <v>1.86</v>
      </c>
      <c r="H478" s="51">
        <v>5.4</v>
      </c>
      <c r="I478" s="51">
        <v>20.61</v>
      </c>
      <c r="J478" s="51">
        <v>138.6</v>
      </c>
      <c r="K478" s="52">
        <v>138</v>
      </c>
      <c r="L478" s="51">
        <v>3.75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19">SUM(G476:G478)</f>
        <v>2.66</v>
      </c>
      <c r="H479" s="21">
        <f t="shared" ref="H479" si="320">SUM(H476:H478)</f>
        <v>5.4</v>
      </c>
      <c r="I479" s="21">
        <f t="shared" ref="I479" si="321">SUM(I476:I478)</f>
        <v>40.21</v>
      </c>
      <c r="J479" s="21">
        <f t="shared" ref="J479" si="322">SUM(J476:J478)</f>
        <v>358.6</v>
      </c>
      <c r="K479" s="27"/>
      <c r="L479" s="21">
        <f>SUM(L476:L478)</f>
        <v>17.75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122</v>
      </c>
      <c r="F480" s="51">
        <v>60</v>
      </c>
      <c r="G480" s="51">
        <v>1.8</v>
      </c>
      <c r="H480" s="51">
        <v>6.18</v>
      </c>
      <c r="I480" s="51">
        <v>11.11</v>
      </c>
      <c r="J480" s="51">
        <v>107.4</v>
      </c>
      <c r="K480" s="52">
        <v>26</v>
      </c>
      <c r="L480" s="59">
        <v>15.2</v>
      </c>
    </row>
    <row r="481" spans="1:12" ht="25.5" x14ac:dyDescent="0.25">
      <c r="A481" s="25"/>
      <c r="B481" s="16"/>
      <c r="C481" s="11"/>
      <c r="D481" s="7" t="s">
        <v>28</v>
      </c>
      <c r="E481" s="58" t="s">
        <v>123</v>
      </c>
      <c r="F481" s="51">
        <v>200</v>
      </c>
      <c r="G481" s="51">
        <v>1.85</v>
      </c>
      <c r="H481" s="51">
        <v>4.4000000000000004</v>
      </c>
      <c r="I481" s="51">
        <v>7</v>
      </c>
      <c r="J481" s="51">
        <v>75</v>
      </c>
      <c r="K481" s="52">
        <v>28</v>
      </c>
      <c r="L481" s="51">
        <v>31.09</v>
      </c>
    </row>
    <row r="482" spans="1:12" ht="15" x14ac:dyDescent="0.25">
      <c r="A482" s="25"/>
      <c r="B482" s="16"/>
      <c r="C482" s="11"/>
      <c r="D482" s="7" t="s">
        <v>29</v>
      </c>
      <c r="E482" s="50" t="s">
        <v>124</v>
      </c>
      <c r="F482" s="51">
        <v>200</v>
      </c>
      <c r="G482" s="51">
        <v>12.3</v>
      </c>
      <c r="H482" s="51">
        <v>8.1999999999999993</v>
      </c>
      <c r="I482" s="51">
        <v>24.8</v>
      </c>
      <c r="J482" s="51">
        <v>223</v>
      </c>
      <c r="K482" s="52">
        <v>102</v>
      </c>
      <c r="L482" s="51">
        <v>44.28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57</v>
      </c>
      <c r="F484" s="51">
        <v>180</v>
      </c>
      <c r="G484" s="51">
        <v>0.6</v>
      </c>
      <c r="H484" s="51">
        <v>0.1</v>
      </c>
      <c r="I484" s="51">
        <v>20.100000000000001</v>
      </c>
      <c r="J484" s="51">
        <v>84</v>
      </c>
      <c r="K484" s="52">
        <v>121</v>
      </c>
      <c r="L484" s="51">
        <v>6.78</v>
      </c>
    </row>
    <row r="485" spans="1:12" ht="15" x14ac:dyDescent="0.25">
      <c r="A485" s="25"/>
      <c r="B485" s="16"/>
      <c r="C485" s="11"/>
      <c r="D485" s="7" t="s">
        <v>32</v>
      </c>
      <c r="E485" s="50" t="s">
        <v>59</v>
      </c>
      <c r="F485" s="51">
        <v>30</v>
      </c>
      <c r="G485" s="51">
        <v>2.2799999999999998</v>
      </c>
      <c r="H485" s="51">
        <v>0.24</v>
      </c>
      <c r="I485" s="51">
        <v>14.76</v>
      </c>
      <c r="J485" s="51">
        <v>70.2</v>
      </c>
      <c r="K485" s="52">
        <v>142</v>
      </c>
      <c r="L485" s="59">
        <v>1.5</v>
      </c>
    </row>
    <row r="486" spans="1:12" ht="15" x14ac:dyDescent="0.25">
      <c r="A486" s="25"/>
      <c r="B486" s="16"/>
      <c r="C486" s="11"/>
      <c r="D486" s="7" t="s">
        <v>33</v>
      </c>
      <c r="E486" s="50" t="s">
        <v>60</v>
      </c>
      <c r="F486" s="51">
        <v>30</v>
      </c>
      <c r="G486" s="51">
        <v>2.4</v>
      </c>
      <c r="H486" s="51">
        <v>0.45</v>
      </c>
      <c r="I486" s="51">
        <v>12.03</v>
      </c>
      <c r="J486" s="51">
        <v>61.8</v>
      </c>
      <c r="K486" s="52">
        <v>143</v>
      </c>
      <c r="L486" s="59">
        <v>1.8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323">SUM(G480:G488)</f>
        <v>21.23</v>
      </c>
      <c r="H489" s="21">
        <f t="shared" ref="H489" si="324">SUM(H480:H488)</f>
        <v>19.57</v>
      </c>
      <c r="I489" s="21">
        <f t="shared" ref="I489" si="325">SUM(I480:I488)</f>
        <v>89.8</v>
      </c>
      <c r="J489" s="21">
        <f t="shared" ref="J489" si="326">SUM(J480:J488)</f>
        <v>621.4</v>
      </c>
      <c r="K489" s="27"/>
      <c r="L489" s="21">
        <f>SUM(L480:L488)</f>
        <v>100.64999999999999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27">SUM(G490:G493)</f>
        <v>0</v>
      </c>
      <c r="H494" s="21">
        <f t="shared" ref="H494" si="328">SUM(H490:H493)</f>
        <v>0</v>
      </c>
      <c r="I494" s="21">
        <f t="shared" ref="I494" si="329">SUM(I490:I493)</f>
        <v>0</v>
      </c>
      <c r="J494" s="21">
        <f t="shared" ref="J494" si="330"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31">SUM(G495:G500)</f>
        <v>0</v>
      </c>
      <c r="H501" s="21">
        <f t="shared" ref="H501" si="332">SUM(H495:H500)</f>
        <v>0</v>
      </c>
      <c r="I501" s="21">
        <f t="shared" ref="I501" si="333">SUM(I495:I500)</f>
        <v>0</v>
      </c>
      <c r="J501" s="21">
        <f t="shared" ref="J501" si="334">SUM(J495:J500)</f>
        <v>0</v>
      </c>
      <c r="K501" s="27"/>
      <c r="L501" s="21">
        <f t="shared" ref="L501" ca="1" si="335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36">SUM(G502:G507)</f>
        <v>0</v>
      </c>
      <c r="H508" s="21">
        <f t="shared" ref="H508" si="337">SUM(H502:H507)</f>
        <v>0</v>
      </c>
      <c r="I508" s="21">
        <f t="shared" ref="I508" si="338">SUM(I502:I507)</f>
        <v>0</v>
      </c>
      <c r="J508" s="21">
        <f t="shared" ref="J508" si="339">SUM(J502:J507)</f>
        <v>0</v>
      </c>
      <c r="K508" s="27"/>
      <c r="L508" s="21">
        <f t="shared" ref="L508" ca="1" si="340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1410</v>
      </c>
      <c r="G509" s="34">
        <f t="shared" ref="G509" si="341">G475+G479+G489+G494+G501+G508</f>
        <v>50.790000000000006</v>
      </c>
      <c r="H509" s="34">
        <f t="shared" ref="H509" si="342">H475+H479+H489+H494+H501+H508</f>
        <v>41.07</v>
      </c>
      <c r="I509" s="34">
        <f t="shared" ref="I509" si="343">I475+I479+I489+I494+I501+I508</f>
        <v>175.94</v>
      </c>
      <c r="J509" s="34">
        <f t="shared" ref="J509" si="344">J475+J479+J489+J494+J501+J508</f>
        <v>1414</v>
      </c>
      <c r="K509" s="35"/>
      <c r="L509" s="61">
        <f>201.9</f>
        <v>201.9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45">SUM(G510:G516)</f>
        <v>0</v>
      </c>
      <c r="H517" s="21">
        <f t="shared" ref="H517" si="346">SUM(H510:H516)</f>
        <v>0</v>
      </c>
      <c r="I517" s="21">
        <f t="shared" ref="I517" si="347">SUM(I510:I516)</f>
        <v>0</v>
      </c>
      <c r="J517" s="21">
        <f t="shared" ref="J517" si="348">SUM(J510:J516)</f>
        <v>0</v>
      </c>
      <c r="K517" s="27"/>
      <c r="L517" s="21">
        <f t="shared" ref="L517" si="349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50">SUM(G518:G520)</f>
        <v>0</v>
      </c>
      <c r="H521" s="21">
        <f t="shared" ref="H521" si="351">SUM(H518:H520)</f>
        <v>0</v>
      </c>
      <c r="I521" s="21">
        <f t="shared" ref="I521" si="352">SUM(I518:I520)</f>
        <v>0</v>
      </c>
      <c r="J521" s="21">
        <f t="shared" ref="J521" si="353">SUM(J518:J520)</f>
        <v>0</v>
      </c>
      <c r="K521" s="27"/>
      <c r="L521" s="21">
        <f t="shared" ref="L521" ca="1" si="354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55">SUM(G522:G530)</f>
        <v>0</v>
      </c>
      <c r="H531" s="21">
        <f t="shared" ref="H531" si="356">SUM(H522:H530)</f>
        <v>0</v>
      </c>
      <c r="I531" s="21">
        <f t="shared" ref="I531" si="357">SUM(I522:I530)</f>
        <v>0</v>
      </c>
      <c r="J531" s="21">
        <f t="shared" ref="J531" si="358">SUM(J522:J530)</f>
        <v>0</v>
      </c>
      <c r="K531" s="27"/>
      <c r="L531" s="21">
        <f t="shared" ref="L531" ca="1" si="359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60">SUM(G532:G535)</f>
        <v>0</v>
      </c>
      <c r="H536" s="21">
        <f t="shared" ref="H536" si="361">SUM(H532:H535)</f>
        <v>0</v>
      </c>
      <c r="I536" s="21">
        <f t="shared" ref="I536" si="362">SUM(I532:I535)</f>
        <v>0</v>
      </c>
      <c r="J536" s="21">
        <f t="shared" ref="J536" si="363">SUM(J532:J535)</f>
        <v>0</v>
      </c>
      <c r="K536" s="27"/>
      <c r="L536" s="21">
        <f t="shared" ref="L536" ca="1" si="364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65">SUM(G537:G542)</f>
        <v>0</v>
      </c>
      <c r="H543" s="21">
        <f t="shared" ref="H543" si="366">SUM(H537:H542)</f>
        <v>0</v>
      </c>
      <c r="I543" s="21">
        <f t="shared" ref="I543" si="367">SUM(I537:I542)</f>
        <v>0</v>
      </c>
      <c r="J543" s="21">
        <f t="shared" ref="J543" si="368">SUM(J537:J542)</f>
        <v>0</v>
      </c>
      <c r="K543" s="27"/>
      <c r="L543" s="21">
        <f t="shared" ref="L543" ca="1" si="36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70">SUM(G544:G549)</f>
        <v>0</v>
      </c>
      <c r="H550" s="21">
        <f t="shared" ref="H550" si="371">SUM(H544:H549)</f>
        <v>0</v>
      </c>
      <c r="I550" s="21">
        <f t="shared" ref="I550" si="372">SUM(I544:I549)</f>
        <v>0</v>
      </c>
      <c r="J550" s="21">
        <f t="shared" ref="J550" si="373">SUM(J544:J549)</f>
        <v>0</v>
      </c>
      <c r="K550" s="27"/>
      <c r="L550" s="21">
        <f t="shared" ref="L550" ca="1" si="37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0</v>
      </c>
      <c r="G551" s="34">
        <f t="shared" ref="G551" si="375">G517+G521+G531+G536+G543+G550</f>
        <v>0</v>
      </c>
      <c r="H551" s="34">
        <f t="shared" ref="H551" si="376">H517+H521+H531+H536+H543+H550</f>
        <v>0</v>
      </c>
      <c r="I551" s="34">
        <f t="shared" ref="I551" si="377">I517+I521+I531+I536+I543+I550</f>
        <v>0</v>
      </c>
      <c r="J551" s="34">
        <f t="shared" ref="J551" si="378">J517+J521+J531+J536+J543+J550</f>
        <v>0</v>
      </c>
      <c r="K551" s="35"/>
      <c r="L551" s="34">
        <f t="shared" ref="L551" ca="1" si="37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80">SUM(G552:G558)</f>
        <v>0</v>
      </c>
      <c r="H559" s="21">
        <f t="shared" ref="H559" si="381">SUM(H552:H558)</f>
        <v>0</v>
      </c>
      <c r="I559" s="21">
        <f t="shared" ref="I559" si="382">SUM(I552:I558)</f>
        <v>0</v>
      </c>
      <c r="J559" s="21">
        <f t="shared" ref="J559" si="383">SUM(J552:J558)</f>
        <v>0</v>
      </c>
      <c r="K559" s="27"/>
      <c r="L559" s="21">
        <f t="shared" ref="L559" si="38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85">SUM(G560:G562)</f>
        <v>0</v>
      </c>
      <c r="H563" s="21">
        <f t="shared" ref="H563" si="386">SUM(H560:H562)</f>
        <v>0</v>
      </c>
      <c r="I563" s="21">
        <f t="shared" ref="I563" si="387">SUM(I560:I562)</f>
        <v>0</v>
      </c>
      <c r="J563" s="21">
        <f t="shared" ref="J563" si="388">SUM(J560:J562)</f>
        <v>0</v>
      </c>
      <c r="K563" s="27"/>
      <c r="L563" s="21">
        <f t="shared" ref="L563" ca="1" si="38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90">SUM(G564:G572)</f>
        <v>0</v>
      </c>
      <c r="H573" s="21">
        <f t="shared" ref="H573" si="391">SUM(H564:H572)</f>
        <v>0</v>
      </c>
      <c r="I573" s="21">
        <f t="shared" ref="I573" si="392">SUM(I564:I572)</f>
        <v>0</v>
      </c>
      <c r="J573" s="21">
        <f t="shared" ref="J573" si="393">SUM(J564:J572)</f>
        <v>0</v>
      </c>
      <c r="K573" s="27"/>
      <c r="L573" s="21">
        <f t="shared" ref="L573" ca="1" si="39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95">SUM(G574:G577)</f>
        <v>0</v>
      </c>
      <c r="H578" s="21">
        <f t="shared" ref="H578" si="396">SUM(H574:H577)</f>
        <v>0</v>
      </c>
      <c r="I578" s="21">
        <f t="shared" ref="I578" si="397">SUM(I574:I577)</f>
        <v>0</v>
      </c>
      <c r="J578" s="21">
        <f t="shared" ref="J578" si="398">SUM(J574:J577)</f>
        <v>0</v>
      </c>
      <c r="K578" s="27"/>
      <c r="L578" s="21">
        <f t="shared" ref="L578" ca="1" si="39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00">SUM(G579:G584)</f>
        <v>0</v>
      </c>
      <c r="H585" s="21">
        <f t="shared" ref="H585" si="401">SUM(H579:H584)</f>
        <v>0</v>
      </c>
      <c r="I585" s="21">
        <f t="shared" ref="I585" si="402">SUM(I579:I584)</f>
        <v>0</v>
      </c>
      <c r="J585" s="21">
        <f t="shared" ref="J585" si="403">SUM(J579:J584)</f>
        <v>0</v>
      </c>
      <c r="K585" s="27"/>
      <c r="L585" s="21">
        <f t="shared" ref="L585" ca="1" si="40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05">SUM(G586:G591)</f>
        <v>0</v>
      </c>
      <c r="H592" s="21">
        <f t="shared" ref="H592" si="406">SUM(H586:H591)</f>
        <v>0</v>
      </c>
      <c r="I592" s="21">
        <f t="shared" ref="I592" si="407">SUM(I586:I591)</f>
        <v>0</v>
      </c>
      <c r="J592" s="21">
        <f t="shared" ref="J592" si="408">SUM(J586:J591)</f>
        <v>0</v>
      </c>
      <c r="K592" s="27"/>
      <c r="L592" s="21">
        <f t="shared" ref="L592" ca="1" si="40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 t="shared" ref="G593" si="410">G559+G563+G573+G578+G585+G592</f>
        <v>0</v>
      </c>
      <c r="H593" s="40">
        <f t="shared" ref="H593" si="411">H559+H563+H573+H578+H585+H592</f>
        <v>0</v>
      </c>
      <c r="I593" s="40">
        <f t="shared" ref="I593" si="412">I559+I563+I573+I578+I585+I592</f>
        <v>0</v>
      </c>
      <c r="J593" s="40">
        <f t="shared" ref="J593" si="413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1464.2</v>
      </c>
      <c r="G594" s="42">
        <f t="shared" ref="G594:L594" si="41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60.12299999999999</v>
      </c>
      <c r="H594" s="42">
        <f t="shared" si="414"/>
        <v>55.162000000000013</v>
      </c>
      <c r="I594" s="42">
        <f t="shared" si="414"/>
        <v>191.29899999999998</v>
      </c>
      <c r="J594" s="42">
        <f t="shared" si="414"/>
        <v>1577.452</v>
      </c>
      <c r="K594" s="42"/>
      <c r="L594" s="42" t="e">
        <f t="shared" ca="1" si="414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2023-10-16T04:35:01Z</cp:lastPrinted>
  <dcterms:created xsi:type="dcterms:W3CDTF">2022-05-16T14:23:56Z</dcterms:created>
  <dcterms:modified xsi:type="dcterms:W3CDTF">2024-01-15T07:47:43Z</dcterms:modified>
</cp:coreProperties>
</file>